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02_DGR_social\70_CSR\PRESTATIONS AS\"/>
    </mc:Choice>
  </mc:AlternateContent>
  <xr:revisionPtr revIDLastSave="0" documentId="13_ncr:1_{A4763C21-041C-4847-A603-8693F7DDB752}" xr6:coauthVersionLast="45" xr6:coauthVersionMax="45" xr10:uidLastSave="{00000000-0000-0000-0000-000000000000}"/>
  <bookViews>
    <workbookView xWindow="-15870" yWindow="-120" windowWidth="15990" windowHeight="24840" firstSheet="2" activeTab="2" xr2:uid="{00000000-000D-0000-FFFF-FFFF00000000}"/>
  </bookViews>
  <sheets>
    <sheet name="TCD" sheetId="4" state="hidden" r:id="rId1"/>
    <sheet name="TQF_Sub" sheetId="1" state="hidden" r:id="rId2"/>
    <sheet name="Calcul QF XPF" sheetId="2" r:id="rId3"/>
    <sheet name="Calcul QF Euros" sheetId="10" r:id="rId4"/>
  </sheets>
  <definedNames>
    <definedName name="_xlnm.Print_Area" localSheetId="3">'Calcul QF Euros'!$A:$D</definedName>
    <definedName name="_xlnm.Print_Area" localSheetId="2">'Calcul QF XPF'!$A:$D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2" l="1"/>
  <c r="M29" i="2" l="1"/>
  <c r="J27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J23" i="2"/>
  <c r="J24" i="2"/>
  <c r="J25" i="2"/>
  <c r="J26" i="2"/>
  <c r="J28" i="2"/>
  <c r="J29" i="2"/>
  <c r="J30" i="2"/>
  <c r="J31" i="2"/>
  <c r="J32" i="2"/>
  <c r="J33" i="2"/>
  <c r="J34" i="2"/>
  <c r="J35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I35" i="2"/>
  <c r="I34" i="2"/>
  <c r="I33" i="2"/>
  <c r="I32" i="2"/>
  <c r="I31" i="2"/>
  <c r="I30" i="2"/>
  <c r="I29" i="2"/>
  <c r="I28" i="2"/>
  <c r="I27" i="2"/>
  <c r="I26" i="2"/>
  <c r="I25" i="2"/>
  <c r="I24" i="2"/>
  <c r="H27" i="2"/>
  <c r="H26" i="2"/>
  <c r="K8" i="2"/>
  <c r="L7" i="2" s="1"/>
  <c r="J8" i="2"/>
  <c r="K7" i="2" s="1"/>
  <c r="I8" i="2"/>
  <c r="J7" i="2" s="1"/>
  <c r="H8" i="2"/>
  <c r="I7" i="2" s="1"/>
  <c r="C20" i="10"/>
  <c r="C21" i="10" s="1"/>
  <c r="C22" i="10" s="1"/>
  <c r="C23" i="10" s="1"/>
  <c r="C17" i="10"/>
  <c r="C26" i="10" s="1"/>
  <c r="C13" i="10"/>
  <c r="C28" i="10" l="1"/>
  <c r="C20" i="2" l="1"/>
  <c r="C13" i="2" l="1"/>
  <c r="C17" i="2" l="1"/>
  <c r="C28" i="2" l="1"/>
  <c r="C26" i="2"/>
  <c r="B29" i="1"/>
  <c r="B28" i="1"/>
  <c r="B27" i="1"/>
  <c r="B25" i="1"/>
  <c r="B24" i="1"/>
  <c r="B23" i="1"/>
  <c r="B21" i="1"/>
  <c r="B20" i="1"/>
  <c r="B19" i="1"/>
  <c r="B17" i="1"/>
  <c r="B16" i="1"/>
  <c r="B15" i="1"/>
  <c r="B13" i="1"/>
  <c r="B12" i="1"/>
  <c r="B11" i="1"/>
  <c r="B9" i="1"/>
  <c r="B8" i="1"/>
  <c r="B7" i="1"/>
  <c r="B4" i="1"/>
  <c r="B5" i="1"/>
  <c r="B3" i="1"/>
  <c r="C21" i="2" l="1"/>
  <c r="C22" i="2" s="1"/>
  <c r="C23" i="2" s="1"/>
</calcChain>
</file>

<file path=xl/sharedStrings.xml><?xml version="1.0" encoding="utf-8"?>
<sst xmlns="http://schemas.openxmlformats.org/spreadsheetml/2006/main" count="281" uniqueCount="72">
  <si>
    <t>Type PAS</t>
  </si>
  <si>
    <t>Num TQF</t>
  </si>
  <si>
    <t>inscription BAFA</t>
  </si>
  <si>
    <t>Montant de la subvention</t>
  </si>
  <si>
    <t>Tranche de Quotient familial</t>
  </si>
  <si>
    <t>Plancher Tranche QF</t>
  </si>
  <si>
    <t>Plafond Tranche QF2</t>
  </si>
  <si>
    <t>Total général</t>
  </si>
  <si>
    <t>Somme de Montant de la subvention</t>
  </si>
  <si>
    <t>T1</t>
  </si>
  <si>
    <t>T2</t>
  </si>
  <si>
    <t>T3</t>
  </si>
  <si>
    <t>T4</t>
  </si>
  <si>
    <t>T5</t>
  </si>
  <si>
    <t>Prestation</t>
  </si>
  <si>
    <t>Frais universitaires et scolaires</t>
  </si>
  <si>
    <t>CP au CM2</t>
  </si>
  <si>
    <t>6ème à 3ème</t>
  </si>
  <si>
    <t>Aides loisirs enfants</t>
  </si>
  <si>
    <t>Services à domicile</t>
  </si>
  <si>
    <t>ê</t>
  </si>
  <si>
    <t>Prestations auxquelles peut prétendre l'agent en fonction de la tranche de QF à laquelle il est éligible</t>
  </si>
  <si>
    <t>Le calcul est basé sur les revenus N-1</t>
  </si>
  <si>
    <t>Vous êtes éligible à la tranche de QF</t>
  </si>
  <si>
    <t>R0 = Somme des revenus déclarés</t>
  </si>
  <si>
    <t>R1 = R0 - 10 %</t>
  </si>
  <si>
    <t>R2 = R1 - 20 %</t>
  </si>
  <si>
    <t>Nombre de personnes à charge du foyer</t>
  </si>
  <si>
    <t>Parts supplémentaires</t>
  </si>
  <si>
    <t>Total nombre de personnes à charge (PC)</t>
  </si>
  <si>
    <t>Nombre de personnes à charge</t>
  </si>
  <si>
    <t>1 part par personne à charge du foyer</t>
  </si>
  <si>
    <t xml:space="preserve">Part supplémentaire si : </t>
  </si>
  <si>
    <t>parent isolé = 1 part supplémentaire</t>
  </si>
  <si>
    <t>enfant en situation de handicap = 1 part supplémentaire</t>
  </si>
  <si>
    <t>non contractuel</t>
  </si>
  <si>
    <t>agent vivant seul sans enfant à charge = 0,3 supplémentaire</t>
  </si>
  <si>
    <t>adulte reconnu en situation de handicap = 0,5 part supplémentaire</t>
  </si>
  <si>
    <t>bd masquée</t>
  </si>
  <si>
    <t>PALE</t>
  </si>
  <si>
    <t>PFSU1</t>
  </si>
  <si>
    <t>PFSU2</t>
  </si>
  <si>
    <t>PFSU3</t>
  </si>
  <si>
    <t>PFSU4</t>
  </si>
  <si>
    <t>BAFA</t>
  </si>
  <si>
    <t>PSAD</t>
  </si>
  <si>
    <t>Centre de vacances avec hébergement</t>
  </si>
  <si>
    <t>enfant -13ans</t>
  </si>
  <si>
    <t>13 à 18 ans</t>
  </si>
  <si>
    <t>Centre de Loisirs sans hébergement</t>
  </si>
  <si>
    <t>journée complète</t>
  </si>
  <si>
    <t>1/2 journée</t>
  </si>
  <si>
    <t xml:space="preserve">Séjours linguistiques </t>
  </si>
  <si>
    <t>Séjours linguistiques b</t>
  </si>
  <si>
    <t>13-18 ans</t>
  </si>
  <si>
    <t>Renseignez les zone surlignées dans la colonne C</t>
  </si>
  <si>
    <t>Les revenus perçus en métropole ne sont pas soumis aux abattements prévus en Polynésie</t>
  </si>
  <si>
    <r>
      <t>Revenu annuel RA = R2 - 20 % +</t>
    </r>
    <r>
      <rPr>
        <b/>
        <sz val="11"/>
        <color theme="1"/>
        <rFont val="Calibri"/>
        <family val="2"/>
        <scheme val="minor"/>
      </rPr>
      <t xml:space="preserve"> revenus imposables perçus en Métropole</t>
    </r>
  </si>
  <si>
    <t>SIMULATEUR CALCUL DU QUOTIENT FAMILIAL en XPF</t>
  </si>
  <si>
    <t>Loisirs enfants</t>
  </si>
  <si>
    <t>2nde à Tale (ensgnmt général, BEP, CAP)</t>
  </si>
  <si>
    <t>2nde PRO et technologique à la Tale - BTS - enseignement supérieur</t>
  </si>
  <si>
    <t>Montant de la prestation par Tranches de QF  - 2020</t>
  </si>
  <si>
    <t>2nde à Tale (ensgmt gale, BEP, CAP)</t>
  </si>
  <si>
    <t>2nde PRO et Techno - BTS - enseignement supérieur</t>
  </si>
  <si>
    <t>-</t>
  </si>
  <si>
    <t>Tranches de quotient familial - montant 2022 en Euros</t>
  </si>
  <si>
    <t>Somme des revenus imposables  de 2022 en XPF perçus en Métropole</t>
  </si>
  <si>
    <t>Somme des salaires revenus nets de 2022 en XPF  perçus en Polynésie</t>
  </si>
  <si>
    <t>Somme des autres revenus nets de 2022 en XPF  perçus en Polynésie</t>
  </si>
  <si>
    <t>Total revenus annuels nets 2022</t>
  </si>
  <si>
    <t>Tranches de quotient familial - montant 2023 traduits en XPF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</si>
</sst>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Wingdings"/>
      <charset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5" tint="-0.249977111117893"/>
      <name val="Wingdings"/>
      <charset val="2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u/>
      <sz val="14"/>
      <color theme="1" tint="0.3499862666707357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/>
        <bgColor theme="8"/>
      </patternFill>
    </fill>
    <fill>
      <patternFill patternType="solid">
        <fgColor theme="9" tint="0.59999389629810485"/>
        <bgColor theme="0" tint="-0.14996795556505021"/>
      </patternFill>
    </fill>
    <fill>
      <patternFill patternType="solid">
        <fgColor theme="9"/>
        <bgColor theme="0" tint="-0.14996795556505021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165" fontId="0" fillId="0" borderId="0" xfId="1" applyNumberFormat="1" applyFont="1"/>
    <xf numFmtId="165" fontId="2" fillId="0" borderId="0" xfId="1" applyNumberFormat="1" applyFont="1" applyAlignment="1">
      <alignment horizontal="center" vertical="center" wrapText="1"/>
    </xf>
    <xf numFmtId="0" fontId="0" fillId="0" borderId="0" xfId="0" applyNumberFormat="1"/>
    <xf numFmtId="0" fontId="0" fillId="0" borderId="0" xfId="0" pivotButton="1"/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165" fontId="0" fillId="0" borderId="0" xfId="0" pivotButton="1" applyNumberFormat="1"/>
    <xf numFmtId="0" fontId="0" fillId="8" borderId="0" xfId="0" applyFill="1" applyProtection="1"/>
    <xf numFmtId="0" fontId="2" fillId="8" borderId="0" xfId="0" applyFont="1" applyFill="1" applyAlignment="1" applyProtection="1">
      <alignment horizontal="center"/>
    </xf>
    <xf numFmtId="0" fontId="0" fillId="0" borderId="0" xfId="0" applyProtection="1"/>
    <xf numFmtId="0" fontId="0" fillId="7" borderId="0" xfId="0" applyFill="1" applyProtection="1"/>
    <xf numFmtId="0" fontId="12" fillId="0" borderId="0" xfId="0" applyFont="1" applyProtection="1"/>
    <xf numFmtId="0" fontId="6" fillId="0" borderId="0" xfId="0" applyFont="1" applyProtection="1"/>
    <xf numFmtId="0" fontId="7" fillId="0" borderId="0" xfId="0" applyFont="1" applyProtection="1"/>
    <xf numFmtId="0" fontId="10" fillId="0" borderId="0" xfId="0" applyFont="1" applyProtection="1"/>
    <xf numFmtId="0" fontId="8" fillId="0" borderId="0" xfId="0" applyFont="1" applyProtection="1"/>
    <xf numFmtId="0" fontId="9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1" fillId="5" borderId="2" xfId="0" applyFont="1" applyFill="1" applyBorder="1" applyAlignment="1" applyProtection="1">
      <alignment horizontal="center"/>
    </xf>
    <xf numFmtId="0" fontId="11" fillId="6" borderId="2" xfId="0" applyFont="1" applyFill="1" applyBorder="1" applyAlignment="1" applyProtection="1">
      <alignment horizontal="center"/>
    </xf>
    <xf numFmtId="165" fontId="0" fillId="8" borderId="0" xfId="1" applyNumberFormat="1" applyFont="1" applyFill="1" applyProtection="1"/>
    <xf numFmtId="165" fontId="11" fillId="3" borderId="1" xfId="1" applyNumberFormat="1" applyFont="1" applyFill="1" applyBorder="1" applyAlignment="1" applyProtection="1">
      <alignment horizontal="center" vertical="center" wrapText="1"/>
    </xf>
    <xf numFmtId="165" fontId="10" fillId="4" borderId="2" xfId="1" applyNumberFormat="1" applyFont="1" applyFill="1" applyBorder="1" applyProtection="1"/>
    <xf numFmtId="165" fontId="10" fillId="0" borderId="2" xfId="1" applyNumberFormat="1" applyFont="1" applyBorder="1" applyProtection="1"/>
    <xf numFmtId="0" fontId="4" fillId="0" borderId="11" xfId="0" applyFont="1" applyBorder="1" applyProtection="1"/>
    <xf numFmtId="165" fontId="0" fillId="0" borderId="0" xfId="1" applyNumberFormat="1" applyFont="1" applyProtection="1"/>
    <xf numFmtId="0" fontId="7" fillId="0" borderId="6" xfId="0" applyFont="1" applyBorder="1" applyProtection="1"/>
    <xf numFmtId="0" fontId="10" fillId="0" borderId="0" xfId="0" applyFont="1" applyAlignment="1" applyProtection="1">
      <alignment horizontal="center"/>
    </xf>
    <xf numFmtId="0" fontId="7" fillId="0" borderId="2" xfId="0" applyFont="1" applyBorder="1" applyProtection="1"/>
    <xf numFmtId="165" fontId="7" fillId="0" borderId="2" xfId="1" applyNumberFormat="1" applyFont="1" applyBorder="1" applyProtection="1"/>
    <xf numFmtId="0" fontId="7" fillId="0" borderId="5" xfId="0" applyFont="1" applyBorder="1" applyProtection="1"/>
    <xf numFmtId="165" fontId="7" fillId="0" borderId="5" xfId="1" applyNumberFormat="1" applyFont="1" applyBorder="1" applyProtection="1"/>
    <xf numFmtId="0" fontId="4" fillId="0" borderId="8" xfId="0" applyFont="1" applyBorder="1" applyProtection="1"/>
    <xf numFmtId="165" fontId="4" fillId="0" borderId="9" xfId="1" applyNumberFormat="1" applyFont="1" applyBorder="1" applyProtection="1"/>
    <xf numFmtId="0" fontId="0" fillId="8" borderId="0" xfId="0" applyFill="1" applyAlignment="1" applyProtection="1">
      <alignment horizontal="center"/>
    </xf>
    <xf numFmtId="0" fontId="13" fillId="9" borderId="0" xfId="0" applyFont="1" applyFill="1" applyProtection="1"/>
    <xf numFmtId="0" fontId="13" fillId="9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Fill="1" applyProtection="1"/>
    <xf numFmtId="0" fontId="7" fillId="0" borderId="0" xfId="0" applyFont="1" applyAlignment="1" applyProtection="1">
      <alignment horizontal="center"/>
    </xf>
    <xf numFmtId="0" fontId="7" fillId="0" borderId="12" xfId="0" applyFont="1" applyBorder="1" applyProtection="1"/>
    <xf numFmtId="0" fontId="7" fillId="0" borderId="2" xfId="0" applyFont="1" applyFill="1" applyBorder="1" applyProtection="1"/>
    <xf numFmtId="0" fontId="7" fillId="7" borderId="5" xfId="0" applyFont="1" applyFill="1" applyBorder="1" applyProtection="1">
      <protection locked="0"/>
    </xf>
    <xf numFmtId="0" fontId="7" fillId="7" borderId="12" xfId="0" applyFont="1" applyFill="1" applyBorder="1" applyProtection="1">
      <protection locked="0"/>
    </xf>
    <xf numFmtId="0" fontId="0" fillId="10" borderId="0" xfId="0" applyFill="1" applyProtection="1"/>
    <xf numFmtId="166" fontId="0" fillId="0" borderId="0" xfId="0" applyNumberFormat="1" applyProtection="1"/>
    <xf numFmtId="0" fontId="14" fillId="0" borderId="0" xfId="0" applyFont="1" applyProtection="1"/>
    <xf numFmtId="0" fontId="10" fillId="11" borderId="13" xfId="0" applyFont="1" applyFill="1" applyBorder="1"/>
    <xf numFmtId="0" fontId="10" fillId="11" borderId="14" xfId="0" applyFont="1" applyFill="1" applyBorder="1"/>
    <xf numFmtId="0" fontId="10" fillId="12" borderId="13" xfId="0" applyFont="1" applyFill="1" applyBorder="1"/>
    <xf numFmtId="0" fontId="10" fillId="12" borderId="14" xfId="0" applyFont="1" applyFill="1" applyBorder="1"/>
    <xf numFmtId="0" fontId="4" fillId="0" borderId="15" xfId="0" applyFont="1" applyBorder="1" applyProtection="1"/>
    <xf numFmtId="165" fontId="4" fillId="0" borderId="16" xfId="0" applyNumberFormat="1" applyFont="1" applyBorder="1" applyProtection="1"/>
    <xf numFmtId="0" fontId="15" fillId="0" borderId="5" xfId="0" applyFont="1" applyBorder="1" applyProtection="1"/>
    <xf numFmtId="0" fontId="16" fillId="0" borderId="10" xfId="0" applyFont="1" applyBorder="1" applyProtection="1"/>
    <xf numFmtId="165" fontId="16" fillId="7" borderId="10" xfId="1" applyNumberFormat="1" applyFont="1" applyFill="1" applyBorder="1" applyProtection="1">
      <protection locked="0"/>
    </xf>
    <xf numFmtId="0" fontId="16" fillId="0" borderId="12" xfId="0" applyFont="1" applyBorder="1" applyProtection="1"/>
    <xf numFmtId="165" fontId="16" fillId="7" borderId="12" xfId="1" applyNumberFormat="1" applyFont="1" applyFill="1" applyBorder="1" applyProtection="1">
      <protection locked="0"/>
    </xf>
    <xf numFmtId="0" fontId="17" fillId="0" borderId="0" xfId="0" applyFont="1" applyProtection="1"/>
    <xf numFmtId="0" fontId="7" fillId="0" borderId="0" xfId="0" applyFont="1" applyAlignment="1" applyProtection="1">
      <alignment horizontal="center"/>
    </xf>
    <xf numFmtId="165" fontId="10" fillId="0" borderId="0" xfId="1" applyNumberFormat="1" applyFont="1" applyProtection="1"/>
    <xf numFmtId="165" fontId="15" fillId="13" borderId="5" xfId="1" applyNumberFormat="1" applyFont="1" applyFill="1" applyBorder="1" applyProtection="1">
      <protection locked="0"/>
    </xf>
    <xf numFmtId="164" fontId="10" fillId="0" borderId="0" xfId="1" applyNumberFormat="1" applyFont="1" applyProtection="1"/>
    <xf numFmtId="165" fontId="18" fillId="0" borderId="7" xfId="1" applyNumberFormat="1" applyFont="1" applyBorder="1" applyAlignment="1" applyProtection="1">
      <alignment horizontal="right"/>
    </xf>
    <xf numFmtId="0" fontId="10" fillId="0" borderId="0" xfId="0" applyFont="1" applyAlignment="1" applyProtection="1">
      <alignment wrapText="1"/>
    </xf>
    <xf numFmtId="165" fontId="10" fillId="0" borderId="0" xfId="1" applyNumberFormat="1" applyFont="1" applyAlignment="1" applyProtection="1">
      <alignment horizontal="center"/>
    </xf>
    <xf numFmtId="165" fontId="10" fillId="11" borderId="17" xfId="1" applyNumberFormat="1" applyFont="1" applyFill="1" applyBorder="1" applyAlignment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11" fillId="2" borderId="4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7" fillId="9" borderId="0" xfId="0" applyFont="1" applyFill="1" applyAlignment="1" applyProtection="1">
      <alignment horizontal="center"/>
    </xf>
  </cellXfs>
  <cellStyles count="2">
    <cellStyle name="Milliers" xfId="1" builtinId="3"/>
    <cellStyle name="Normal" xfId="0" builtinId="0"/>
  </cellStyles>
  <dxfs count="40"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165" formatCode="_-* #,##0\ _€_-;\-* #,##0\ _€_-;_-* &quot;-&quot;??\ _€_-;_-@_-"/>
      <protection locked="1" hidden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165" formatCode="_-* #,##0\ _€_-;\-* #,##0\ _€_-;_-* &quot;-&quot;??\ _€_-;_-@_-"/>
      <protection locked="1" hidden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165" formatCode="_-* #,##0\ _€_-;\-* #,##0\ _€_-;_-* &quot;-&quot;??\ _€_-;_-@_-"/>
      <protection locked="1" hidden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165" formatCode="_-* #,##0\ _€_-;\-* #,##0\ _€_-;_-* &quot;-&quot;??\ _€_-;_-@_-"/>
      <protection locked="1" hidden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165" formatCode="_-* #,##0\ _€_-;\-* #,##0\ _€_-;_-* &quot;-&quot;??\ _€_-;_-@_-"/>
      <protection locked="1" hidden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1"/>
        <color rgb="FF595959"/>
        <name val="Calibri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alignment horizontal="center" vertical="bottom" textRotation="0" wrapText="0" indent="0" justifyLastLine="0" shrinkToFit="0" readingOrder="0"/>
      <protection locked="1" hidden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165" formatCode="_-* #,##0\ _€_-;\-* #,##0\ _€_-;_-* &quot;-&quot;??\ _€_-;_-@_-"/>
      <protection locked="1" hidden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165" formatCode="_-* #,##0\ _€_-;\-* #,##0\ _€_-;_-* &quot;-&quot;??\ _€_-;_-@_-"/>
      <protection locked="1" hidden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165" formatCode="_-* #,##0\ _€_-;\-* #,##0\ _€_-;_-* &quot;-&quot;??\ _€_-;_-@_-"/>
      <protection locked="1" hidden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165" formatCode="_-* #,##0\ _€_-;\-* #,##0\ _€_-;_-* &quot;-&quot;??\ _€_-;_-@_-"/>
      <protection locked="1" hidden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165" formatCode="_-* #,##0\ _€_-;\-* #,##0\ _€_-;_-* &quot;-&quot;??\ _€_-;_-@_-"/>
      <protection locked="1" hidden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alignment horizontal="center" vertical="bottom" textRotation="0" wrapText="0" indent="0" justifyLastLine="0" shrinkToFit="0" readingOrder="0"/>
      <protection locked="1" hidden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nava BERTONNIER" refreshedDate="43873.678779861111" createdVersion="4" refreshedVersion="4" minRefreshableVersion="3" recordCount="29" xr:uid="{00000000-000A-0000-FFFF-FFFF00000000}">
  <cacheSource type="worksheet">
    <worksheetSource name="Tableau1"/>
  </cacheSource>
  <cacheFields count="6">
    <cacheField name="Num TQF" numFmtId="0">
      <sharedItems count="22">
        <s v="T1"/>
        <s v="T2"/>
        <s v="T3"/>
        <s v="T4"/>
        <s v="T5"/>
        <s v="PALE 1" u="1"/>
        <s v="PALE 2" u="1"/>
        <s v="PALE 3" u="1"/>
        <s v="PALE 4" u="1"/>
        <s v="PSAD 1" u="1"/>
        <s v="PSAD 2" u="1"/>
        <s v="PFSU 1" u="1"/>
        <s v="PSAD 3" u="1"/>
        <s v="PFSU 2" u="1"/>
        <s v="PSAD 4" u="1"/>
        <s v="BAFA 1" u="1"/>
        <s v="PFSU 3" u="1"/>
        <s v="PSAD 5" u="1"/>
        <s v="BAFA 2" u="1"/>
        <s v="PFSU 4" u="1"/>
        <s v="BAFA 3" u="1"/>
        <s v="BAFA 4" u="1"/>
      </sharedItems>
    </cacheField>
    <cacheField name="Plancher Tranche QF" numFmtId="165">
      <sharedItems containsSemiMixedTypes="0" containsString="0" containsNumber="1" containsInteger="1" minValue="0" maxValue="1680550"/>
    </cacheField>
    <cacheField name="Plafond Tranche QF2" numFmtId="165">
      <sharedItems containsSemiMixedTypes="0" containsString="0" containsNumber="1" containsInteger="1" minValue="1048687" maxValue="9999999"/>
    </cacheField>
    <cacheField name="Prestation" numFmtId="0">
      <sharedItems count="4">
        <s v="Frais universitaires et scolaires"/>
        <s v="Aides loisirs enfants"/>
        <s v="inscription BAFA"/>
        <s v="Services à domicile"/>
      </sharedItems>
    </cacheField>
    <cacheField name="Type PAS" numFmtId="0">
      <sharedItems count="15">
        <s v="CP au CM2"/>
        <s v="6ème à 3ème"/>
        <s v="2nde à Tale (ensgnmt général, BEP, CAP)"/>
        <s v="2nde PRO et technologique à la Tale - BTS - enseignement supérieur"/>
        <s v="Loisirs enfants"/>
        <s v="inscription BAFA"/>
        <s v="Services à domicile"/>
        <s v="PFSU 2nde à Tale" u="1"/>
        <s v="BTS - enseignement supérieur" u="1"/>
        <s v="Aide à domicile" u="1"/>
        <s v="PFSU CP au CM2" u="1"/>
        <s v="Loisisrs enfants" u="1"/>
        <s v="2nde à Tale" u="1"/>
        <s v="PFSU BTS" u="1"/>
        <s v="PFSU 6ème à 3ème" u="1"/>
      </sharedItems>
    </cacheField>
    <cacheField name="Montant de la subvention" numFmtId="165">
      <sharedItems containsSemiMixedTypes="0" containsString="0" containsNumber="1" containsInteger="1" minValue="191" maxValue="452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x v="0"/>
    <n v="0"/>
    <n v="1048687"/>
    <x v="0"/>
    <x v="0"/>
    <n v="13007"/>
  </r>
  <r>
    <x v="1"/>
    <n v="1048688"/>
    <n v="1123508"/>
    <x v="0"/>
    <x v="0"/>
    <n v="10382"/>
  </r>
  <r>
    <x v="2"/>
    <n v="1123509"/>
    <n v="1398568"/>
    <x v="0"/>
    <x v="0"/>
    <n v="6921"/>
  </r>
  <r>
    <x v="3"/>
    <n v="1398569"/>
    <n v="1748210"/>
    <x v="0"/>
    <x v="0"/>
    <n v="4773"/>
  </r>
  <r>
    <x v="0"/>
    <n v="0"/>
    <n v="1048687"/>
    <x v="0"/>
    <x v="1"/>
    <n v="19212"/>
  </r>
  <r>
    <x v="1"/>
    <n v="1048688"/>
    <n v="1123508"/>
    <x v="0"/>
    <x v="1"/>
    <n v="15274"/>
  </r>
  <r>
    <x v="2"/>
    <n v="1123509"/>
    <n v="1398568"/>
    <x v="0"/>
    <x v="1"/>
    <n v="12172"/>
  </r>
  <r>
    <x v="3"/>
    <n v="1398569"/>
    <n v="1748210"/>
    <x v="0"/>
    <x v="1"/>
    <n v="8353"/>
  </r>
  <r>
    <x v="0"/>
    <n v="0"/>
    <n v="1048687"/>
    <x v="0"/>
    <x v="2"/>
    <n v="28162"/>
  </r>
  <r>
    <x v="1"/>
    <n v="1048688"/>
    <n v="1123508"/>
    <x v="0"/>
    <x v="2"/>
    <n v="25060"/>
  </r>
  <r>
    <x v="2"/>
    <n v="1123509"/>
    <n v="1398568"/>
    <x v="0"/>
    <x v="2"/>
    <n v="22792"/>
  </r>
  <r>
    <x v="3"/>
    <n v="1398569"/>
    <n v="1748210"/>
    <x v="0"/>
    <x v="2"/>
    <n v="19570"/>
  </r>
  <r>
    <x v="0"/>
    <n v="0"/>
    <n v="1048687"/>
    <x v="0"/>
    <x v="3"/>
    <n v="45227"/>
  </r>
  <r>
    <x v="1"/>
    <n v="1048688"/>
    <n v="1123508"/>
    <x v="0"/>
    <x v="3"/>
    <n v="42840"/>
  </r>
  <r>
    <x v="2"/>
    <n v="1123509"/>
    <n v="1398568"/>
    <x v="0"/>
    <x v="3"/>
    <n v="31146"/>
  </r>
  <r>
    <x v="3"/>
    <n v="1398569"/>
    <n v="1748210"/>
    <x v="0"/>
    <x v="3"/>
    <n v="25060"/>
  </r>
  <r>
    <x v="0"/>
    <n v="0"/>
    <n v="1048687"/>
    <x v="1"/>
    <x v="4"/>
    <n v="12530"/>
  </r>
  <r>
    <x v="1"/>
    <n v="1048688"/>
    <n v="1123508"/>
    <x v="1"/>
    <x v="4"/>
    <n v="10501"/>
  </r>
  <r>
    <x v="2"/>
    <n v="1123509"/>
    <n v="1398568"/>
    <x v="1"/>
    <x v="4"/>
    <n v="8353"/>
  </r>
  <r>
    <x v="3"/>
    <n v="1398569"/>
    <n v="1748210"/>
    <x v="1"/>
    <x v="4"/>
    <n v="6444"/>
  </r>
  <r>
    <x v="0"/>
    <n v="0"/>
    <n v="1048687"/>
    <x v="2"/>
    <x v="5"/>
    <n v="27446"/>
  </r>
  <r>
    <x v="1"/>
    <n v="1048688"/>
    <n v="1123508"/>
    <x v="2"/>
    <x v="5"/>
    <n v="21002"/>
  </r>
  <r>
    <x v="2"/>
    <n v="1123509"/>
    <n v="1398568"/>
    <x v="2"/>
    <x v="5"/>
    <n v="13723"/>
  </r>
  <r>
    <x v="3"/>
    <n v="1398569"/>
    <n v="1748210"/>
    <x v="2"/>
    <x v="5"/>
    <n v="7160"/>
  </r>
  <r>
    <x v="0"/>
    <n v="0"/>
    <n v="1048687"/>
    <x v="3"/>
    <x v="6"/>
    <n v="1474"/>
  </r>
  <r>
    <x v="1"/>
    <n v="1048688"/>
    <n v="1123508"/>
    <x v="3"/>
    <x v="6"/>
    <n v="555"/>
  </r>
  <r>
    <x v="2"/>
    <n v="1123509"/>
    <n v="1398568"/>
    <x v="3"/>
    <x v="6"/>
    <n v="459"/>
  </r>
  <r>
    <x v="3"/>
    <n v="1398569"/>
    <n v="1748210"/>
    <x v="3"/>
    <x v="6"/>
    <n v="370"/>
  </r>
  <r>
    <x v="4"/>
    <n v="1680550"/>
    <n v="9999999"/>
    <x v="3"/>
    <x v="6"/>
    <n v="1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H12" firstHeaderRow="1" firstDataRow="2" firstDataCol="2"/>
  <pivotFields count="6">
    <pivotField axis="axisCol" compact="0" outline="0" showAll="0">
      <items count="23">
        <item m="1" x="15"/>
        <item m="1" x="18"/>
        <item m="1" x="20"/>
        <item m="1" x="21"/>
        <item m="1" x="5"/>
        <item m="1" x="6"/>
        <item m="1" x="7"/>
        <item m="1" x="8"/>
        <item m="1" x="11"/>
        <item m="1" x="13"/>
        <item m="1" x="16"/>
        <item m="1" x="19"/>
        <item m="1" x="9"/>
        <item m="1" x="10"/>
        <item m="1" x="12"/>
        <item m="1" x="14"/>
        <item m="1" x="17"/>
        <item x="0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1"/>
        <item x="0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5">
        <item m="1" x="9"/>
        <item x="5"/>
        <item m="1" x="11"/>
        <item m="1" x="7"/>
        <item m="1" x="14"/>
        <item m="1" x="13"/>
        <item m="1" x="10"/>
        <item x="0"/>
        <item x="1"/>
        <item m="1" x="12"/>
        <item m="1" x="8"/>
        <item x="6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5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4"/>
  </rowFields>
  <rowItems count="8">
    <i>
      <x/>
      <x v="14"/>
    </i>
    <i>
      <x v="1"/>
      <x v="7"/>
    </i>
    <i r="1">
      <x v="8"/>
    </i>
    <i r="1">
      <x v="12"/>
    </i>
    <i r="1">
      <x v="13"/>
    </i>
    <i>
      <x v="2"/>
      <x v="1"/>
    </i>
    <i>
      <x v="3"/>
      <x v="11"/>
    </i>
    <i t="grand">
      <x/>
    </i>
  </rowItems>
  <colFields count="1">
    <field x="0"/>
  </colFields>
  <colItems count="6">
    <i>
      <x v="17"/>
    </i>
    <i>
      <x v="18"/>
    </i>
    <i>
      <x v="19"/>
    </i>
    <i>
      <x v="20"/>
    </i>
    <i>
      <x v="21"/>
    </i>
    <i t="grand">
      <x/>
    </i>
  </colItems>
  <dataFields count="1">
    <dataField name="Somme de Montant de la subvention" fld="5" baseField="0" baseItem="0"/>
  </dataFields>
  <formats count="10">
    <format dxfId="39">
      <pivotArea outline="0" collapsedLevelsAreSubtotals="1" fieldPosition="0">
        <references count="1">
          <reference field="0" count="0" selected="0"/>
        </references>
      </pivotArea>
    </format>
    <format dxfId="38">
      <pivotArea field="3" type="button" dataOnly="0" labelOnly="1" outline="0" axis="axisRow" fieldPosition="0"/>
    </format>
    <format dxfId="37">
      <pivotArea field="4" type="button" dataOnly="0" labelOnly="1" outline="0" axis="axisRow" fieldPosition="1"/>
    </format>
    <format dxfId="36">
      <pivotArea dataOnly="0" labelOnly="1" outline="0" fieldPosition="0">
        <references count="1">
          <reference field="3" count="0"/>
        </references>
      </pivotArea>
    </format>
    <format dxfId="35">
      <pivotArea dataOnly="0" labelOnly="1" grandRow="1" outline="0" fieldPosition="0"/>
    </format>
    <format dxfId="34">
      <pivotArea dataOnly="0" labelOnly="1" outline="0" fieldPosition="0">
        <references count="2">
          <reference field="3" count="1" selected="0">
            <x v="0"/>
          </reference>
          <reference field="4" count="1">
            <x v="2"/>
          </reference>
        </references>
      </pivotArea>
    </format>
    <format dxfId="33">
      <pivotArea dataOnly="0" labelOnly="1" outline="0" fieldPosition="0">
        <references count="2">
          <reference field="3" count="1" selected="0">
            <x v="1"/>
          </reference>
          <reference field="4" count="4">
            <x v="7"/>
            <x v="8"/>
            <x v="9"/>
            <x v="10"/>
          </reference>
        </references>
      </pivotArea>
    </format>
    <format dxfId="32">
      <pivotArea dataOnly="0" labelOnly="1" outline="0" fieldPosition="0">
        <references count="2">
          <reference field="3" count="1" selected="0">
            <x v="2"/>
          </reference>
          <reference field="4" count="1">
            <x v="1"/>
          </reference>
        </references>
      </pivotArea>
    </format>
    <format dxfId="31">
      <pivotArea dataOnly="0" labelOnly="1" outline="0" fieldPosition="0">
        <references count="2">
          <reference field="3" count="1" selected="0">
            <x v="3"/>
          </reference>
          <reference field="4" count="1">
            <x v="11"/>
          </reference>
        </references>
      </pivotArea>
    </format>
    <format dxfId="30">
      <pivotArea dataOnly="0" labelOnly="1" outline="0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F30" totalsRowShown="0" headerRowDxfId="29">
  <autoFilter ref="A1:F30" xr:uid="{00000000-0009-0000-0100-000001000000}"/>
  <tableColumns count="6">
    <tableColumn id="1" xr3:uid="{00000000-0010-0000-0000-000001000000}" name="Num TQF"/>
    <tableColumn id="2" xr3:uid="{00000000-0010-0000-0000-000002000000}" name="Plancher Tranche QF" dataDxfId="28" dataCellStyle="Milliers"/>
    <tableColumn id="5" xr3:uid="{00000000-0010-0000-0000-000005000000}" name="Plafond Tranche QF2" dataDxfId="27" dataCellStyle="Milliers"/>
    <tableColumn id="6" xr3:uid="{00000000-0010-0000-0000-000006000000}" name="Prestation" dataDxfId="26" dataCellStyle="Milliers"/>
    <tableColumn id="3" xr3:uid="{00000000-0010-0000-0000-000003000000}" name="Type PAS"/>
    <tableColumn id="4" xr3:uid="{00000000-0010-0000-0000-000004000000}" name="Montant de la subvention" dataDxfId="25" dataCellStyle="Milliers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G22:M35" totalsRowShown="0" headerRowDxfId="19" dataDxfId="18">
  <tableColumns count="7">
    <tableColumn id="1" xr3:uid="{00000000-0010-0000-0100-000001000000}" name="Prestation" dataDxfId="17"/>
    <tableColumn id="2" xr3:uid="{00000000-0010-0000-0100-000002000000}" name="Type PAS" dataDxfId="16"/>
    <tableColumn id="3" xr3:uid="{00000000-0010-0000-0100-000003000000}" name="T1" dataDxfId="15" dataCellStyle="Milliers">
      <calculatedColumnFormula>Tableau26[[#This Row],[T1]]/0.00838</calculatedColumnFormula>
    </tableColumn>
    <tableColumn id="4" xr3:uid="{00000000-0010-0000-0100-000004000000}" name="T2" dataDxfId="14" dataCellStyle="Milliers">
      <calculatedColumnFormula>Tableau26[[#This Row],[T2]]/0.00838</calculatedColumnFormula>
    </tableColumn>
    <tableColumn id="5" xr3:uid="{00000000-0010-0000-0100-000005000000}" name="T3" dataDxfId="13" dataCellStyle="Milliers">
      <calculatedColumnFormula>Tableau26[[#This Row],[T3]]/0.00838</calculatedColumnFormula>
    </tableColumn>
    <tableColumn id="6" xr3:uid="{00000000-0010-0000-0100-000006000000}" name="T4" dataDxfId="12" dataCellStyle="Milliers">
      <calculatedColumnFormula>Tableau26[[#This Row],[T4]]/0.00838</calculatedColumnFormula>
    </tableColumn>
    <tableColumn id="7" xr3:uid="{00000000-0010-0000-0100-000007000000}" name="T5" dataDxfId="11" dataCellStyle="Milliers">
      <calculatedColumnFormula>#REF!/0.00838</calculatedColumnFormula>
    </tableColumn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26" displayName="Tableau26" ref="G22:M35" totalsRowShown="0" headerRowDxfId="8" dataDxfId="7">
  <tableColumns count="7">
    <tableColumn id="1" xr3:uid="{00000000-0010-0000-0200-000001000000}" name="Prestation" dataDxfId="6"/>
    <tableColumn id="2" xr3:uid="{00000000-0010-0000-0200-000002000000}" name="Type PAS" dataDxfId="5"/>
    <tableColumn id="3" xr3:uid="{00000000-0010-0000-0200-000003000000}" name="T1" dataDxfId="4" dataCellStyle="Milliers">
      <calculatedColumnFormula>#REF!/0.00838</calculatedColumnFormula>
    </tableColumn>
    <tableColumn id="4" xr3:uid="{00000000-0010-0000-0200-000004000000}" name="T2" dataDxfId="3" dataCellStyle="Milliers">
      <calculatedColumnFormula>#REF!/0.00838</calculatedColumnFormula>
    </tableColumn>
    <tableColumn id="5" xr3:uid="{00000000-0010-0000-0200-000005000000}" name="T3" dataDxfId="2" dataCellStyle="Milliers">
      <calculatedColumnFormula>#REF!/0.00838</calculatedColumnFormula>
    </tableColumn>
    <tableColumn id="6" xr3:uid="{00000000-0010-0000-0200-000006000000}" name="T4" dataDxfId="1" dataCellStyle="Milliers">
      <calculatedColumnFormula>#REF!/0.00838</calculatedColumnFormula>
    </tableColumn>
    <tableColumn id="7" xr3:uid="{00000000-0010-0000-0200-000007000000}" name="T5" dataDxfId="0" dataCellStyle="Milliers">
      <calculatedColumnFormula>#REF!/0.00838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2"/>
  <sheetViews>
    <sheetView workbookViewId="0">
      <selection activeCell="B8" sqref="B8"/>
    </sheetView>
  </sheetViews>
  <sheetFormatPr baseColWidth="10" defaultRowHeight="15" x14ac:dyDescent="0.25"/>
  <cols>
    <col min="1" max="1" width="34.28515625" customWidth="1"/>
    <col min="2" max="2" width="62.140625" bestFit="1" customWidth="1"/>
    <col min="3" max="7" width="11.42578125" customWidth="1"/>
    <col min="8" max="9" width="12.5703125" customWidth="1"/>
    <col min="10" max="13" width="7" customWidth="1"/>
    <col min="14" max="18" width="7.140625" customWidth="1"/>
    <col min="19" max="19" width="12.5703125" bestFit="1" customWidth="1"/>
  </cols>
  <sheetData>
    <row r="3" spans="1:8" x14ac:dyDescent="0.25">
      <c r="A3" s="4" t="s">
        <v>8</v>
      </c>
      <c r="C3" s="4" t="s">
        <v>1</v>
      </c>
    </row>
    <row r="4" spans="1:8" x14ac:dyDescent="0.25">
      <c r="A4" s="7" t="s">
        <v>14</v>
      </c>
      <c r="B4" s="7" t="s">
        <v>0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t="s">
        <v>7</v>
      </c>
    </row>
    <row r="5" spans="1:8" x14ac:dyDescent="0.25">
      <c r="A5" s="6" t="s">
        <v>18</v>
      </c>
      <c r="B5" t="s">
        <v>59</v>
      </c>
      <c r="C5" s="6">
        <v>12530</v>
      </c>
      <c r="D5" s="6">
        <v>10501</v>
      </c>
      <c r="E5" s="6">
        <v>8353</v>
      </c>
      <c r="F5" s="6">
        <v>6444</v>
      </c>
      <c r="G5" s="6"/>
      <c r="H5" s="3">
        <v>37828</v>
      </c>
    </row>
    <row r="6" spans="1:8" x14ac:dyDescent="0.25">
      <c r="A6" s="6" t="s">
        <v>15</v>
      </c>
      <c r="B6" s="6" t="s">
        <v>16</v>
      </c>
      <c r="C6" s="6">
        <v>13007</v>
      </c>
      <c r="D6" s="6">
        <v>10382</v>
      </c>
      <c r="E6" s="6">
        <v>6921</v>
      </c>
      <c r="F6" s="6">
        <v>4773</v>
      </c>
      <c r="G6" s="6"/>
      <c r="H6" s="3">
        <v>35083</v>
      </c>
    </row>
    <row r="7" spans="1:8" x14ac:dyDescent="0.25">
      <c r="A7" s="6" t="s">
        <v>15</v>
      </c>
      <c r="B7" s="6" t="s">
        <v>17</v>
      </c>
      <c r="C7" s="6">
        <v>19212</v>
      </c>
      <c r="D7" s="6">
        <v>15274</v>
      </c>
      <c r="E7" s="6">
        <v>12172</v>
      </c>
      <c r="F7" s="6">
        <v>8353</v>
      </c>
      <c r="G7" s="6"/>
      <c r="H7" s="3">
        <v>55011</v>
      </c>
    </row>
    <row r="8" spans="1:8" x14ac:dyDescent="0.25">
      <c r="A8" s="6" t="s">
        <v>15</v>
      </c>
      <c r="B8" t="s">
        <v>60</v>
      </c>
      <c r="C8" s="6">
        <v>28162</v>
      </c>
      <c r="D8" s="6">
        <v>25060</v>
      </c>
      <c r="E8" s="6">
        <v>22792</v>
      </c>
      <c r="F8" s="6">
        <v>19570</v>
      </c>
      <c r="G8" s="6"/>
      <c r="H8" s="3">
        <v>95584</v>
      </c>
    </row>
    <row r="9" spans="1:8" x14ac:dyDescent="0.25">
      <c r="A9" s="6" t="s">
        <v>15</v>
      </c>
      <c r="B9" t="s">
        <v>61</v>
      </c>
      <c r="C9" s="6">
        <v>45227</v>
      </c>
      <c r="D9" s="6">
        <v>42840</v>
      </c>
      <c r="E9" s="6">
        <v>31146</v>
      </c>
      <c r="F9" s="6">
        <v>25060</v>
      </c>
      <c r="G9" s="6"/>
      <c r="H9" s="3">
        <v>144273</v>
      </c>
    </row>
    <row r="10" spans="1:8" x14ac:dyDescent="0.25">
      <c r="A10" s="6" t="s">
        <v>2</v>
      </c>
      <c r="B10" s="6" t="s">
        <v>2</v>
      </c>
      <c r="C10" s="6">
        <v>27446</v>
      </c>
      <c r="D10" s="6">
        <v>21002</v>
      </c>
      <c r="E10" s="6">
        <v>13723</v>
      </c>
      <c r="F10" s="6">
        <v>7160</v>
      </c>
      <c r="G10" s="6"/>
      <c r="H10" s="3">
        <v>69331</v>
      </c>
    </row>
    <row r="11" spans="1:8" x14ac:dyDescent="0.25">
      <c r="A11" s="6" t="s">
        <v>19</v>
      </c>
      <c r="B11" s="6" t="s">
        <v>19</v>
      </c>
      <c r="C11" s="6">
        <v>1474</v>
      </c>
      <c r="D11" s="6">
        <v>555</v>
      </c>
      <c r="E11" s="6">
        <v>459</v>
      </c>
      <c r="F11" s="6">
        <v>370</v>
      </c>
      <c r="G11" s="6">
        <v>191</v>
      </c>
      <c r="H11" s="3">
        <v>3049</v>
      </c>
    </row>
    <row r="12" spans="1:8" x14ac:dyDescent="0.25">
      <c r="A12" s="6" t="s">
        <v>7</v>
      </c>
      <c r="B12" s="6"/>
      <c r="C12" s="6">
        <v>147058</v>
      </c>
      <c r="D12" s="6">
        <v>125614</v>
      </c>
      <c r="E12" s="6">
        <v>95566</v>
      </c>
      <c r="F12" s="6">
        <v>71730</v>
      </c>
      <c r="G12" s="6">
        <v>191</v>
      </c>
      <c r="H12" s="3">
        <v>440159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>
      <selection activeCell="E22" sqref="E22"/>
    </sheetView>
  </sheetViews>
  <sheetFormatPr baseColWidth="10" defaultRowHeight="15" x14ac:dyDescent="0.25"/>
  <cols>
    <col min="1" max="1" width="11.140625" customWidth="1"/>
    <col min="2" max="2" width="14" style="1" customWidth="1"/>
    <col min="3" max="3" width="14.140625" style="1" customWidth="1"/>
    <col min="4" max="4" width="30" style="1" bestFit="1" customWidth="1"/>
    <col min="5" max="5" width="62.140625" bestFit="1" customWidth="1"/>
    <col min="6" max="6" width="18.85546875" style="1" customWidth="1"/>
  </cols>
  <sheetData>
    <row r="1" spans="1:6" ht="30" x14ac:dyDescent="0.25">
      <c r="A1" s="5" t="s">
        <v>1</v>
      </c>
      <c r="B1" s="2" t="s">
        <v>5</v>
      </c>
      <c r="C1" s="2" t="s">
        <v>6</v>
      </c>
      <c r="D1" s="2" t="s">
        <v>14</v>
      </c>
      <c r="E1" s="5" t="s">
        <v>0</v>
      </c>
      <c r="F1" s="2" t="s">
        <v>3</v>
      </c>
    </row>
    <row r="2" spans="1:6" x14ac:dyDescent="0.25">
      <c r="A2" t="s">
        <v>9</v>
      </c>
      <c r="B2" s="1">
        <v>0</v>
      </c>
      <c r="C2" s="1">
        <v>1048687</v>
      </c>
      <c r="D2" s="1" t="s">
        <v>15</v>
      </c>
      <c r="E2" t="s">
        <v>16</v>
      </c>
      <c r="F2" s="1">
        <v>13007</v>
      </c>
    </row>
    <row r="3" spans="1:6" x14ac:dyDescent="0.25">
      <c r="A3" t="s">
        <v>10</v>
      </c>
      <c r="B3" s="1">
        <f>+C2+1</f>
        <v>1048688</v>
      </c>
      <c r="C3" s="1">
        <v>1123508</v>
      </c>
      <c r="D3" s="1" t="s">
        <v>15</v>
      </c>
      <c r="E3" t="s">
        <v>16</v>
      </c>
      <c r="F3" s="1">
        <v>10382</v>
      </c>
    </row>
    <row r="4" spans="1:6" x14ac:dyDescent="0.25">
      <c r="A4" t="s">
        <v>11</v>
      </c>
      <c r="B4" s="1">
        <f t="shared" ref="B4:B5" si="0">+C3+1</f>
        <v>1123509</v>
      </c>
      <c r="C4" s="1">
        <v>1398568</v>
      </c>
      <c r="D4" s="1" t="s">
        <v>15</v>
      </c>
      <c r="E4" t="s">
        <v>16</v>
      </c>
      <c r="F4" s="1">
        <v>6921</v>
      </c>
    </row>
    <row r="5" spans="1:6" x14ac:dyDescent="0.25">
      <c r="A5" t="s">
        <v>12</v>
      </c>
      <c r="B5" s="1">
        <f t="shared" si="0"/>
        <v>1398569</v>
      </c>
      <c r="C5" s="1">
        <v>1748210</v>
      </c>
      <c r="D5" s="1" t="s">
        <v>15</v>
      </c>
      <c r="E5" t="s">
        <v>16</v>
      </c>
      <c r="F5" s="1">
        <v>4773</v>
      </c>
    </row>
    <row r="6" spans="1:6" x14ac:dyDescent="0.25">
      <c r="A6" t="s">
        <v>9</v>
      </c>
      <c r="B6" s="1">
        <v>0</v>
      </c>
      <c r="C6" s="1">
        <v>1048687</v>
      </c>
      <c r="D6" s="1" t="s">
        <v>15</v>
      </c>
      <c r="E6" t="s">
        <v>17</v>
      </c>
      <c r="F6" s="1">
        <v>19212</v>
      </c>
    </row>
    <row r="7" spans="1:6" x14ac:dyDescent="0.25">
      <c r="A7" t="s">
        <v>10</v>
      </c>
      <c r="B7" s="1">
        <f>+C6+1</f>
        <v>1048688</v>
      </c>
      <c r="C7" s="1">
        <v>1123508</v>
      </c>
      <c r="D7" s="1" t="s">
        <v>15</v>
      </c>
      <c r="E7" t="s">
        <v>17</v>
      </c>
      <c r="F7" s="1">
        <v>15274</v>
      </c>
    </row>
    <row r="8" spans="1:6" x14ac:dyDescent="0.25">
      <c r="A8" t="s">
        <v>11</v>
      </c>
      <c r="B8" s="1">
        <f t="shared" ref="B8:B9" si="1">+C7+1</f>
        <v>1123509</v>
      </c>
      <c r="C8" s="1">
        <v>1398568</v>
      </c>
      <c r="D8" s="1" t="s">
        <v>15</v>
      </c>
      <c r="E8" t="s">
        <v>17</v>
      </c>
      <c r="F8" s="1">
        <v>12172</v>
      </c>
    </row>
    <row r="9" spans="1:6" x14ac:dyDescent="0.25">
      <c r="A9" t="s">
        <v>12</v>
      </c>
      <c r="B9" s="1">
        <f t="shared" si="1"/>
        <v>1398569</v>
      </c>
      <c r="C9" s="1">
        <v>1748210</v>
      </c>
      <c r="D9" s="1" t="s">
        <v>15</v>
      </c>
      <c r="E9" t="s">
        <v>17</v>
      </c>
      <c r="F9" s="1">
        <v>8353</v>
      </c>
    </row>
    <row r="10" spans="1:6" x14ac:dyDescent="0.25">
      <c r="A10" t="s">
        <v>9</v>
      </c>
      <c r="B10" s="1">
        <v>0</v>
      </c>
      <c r="C10" s="1">
        <v>1048687</v>
      </c>
      <c r="D10" s="1" t="s">
        <v>15</v>
      </c>
      <c r="E10" t="s">
        <v>60</v>
      </c>
      <c r="F10" s="1">
        <v>28162</v>
      </c>
    </row>
    <row r="11" spans="1:6" x14ac:dyDescent="0.25">
      <c r="A11" t="s">
        <v>10</v>
      </c>
      <c r="B11" s="1">
        <f>+C10+1</f>
        <v>1048688</v>
      </c>
      <c r="C11" s="1">
        <v>1123508</v>
      </c>
      <c r="D11" s="1" t="s">
        <v>15</v>
      </c>
      <c r="E11" t="s">
        <v>60</v>
      </c>
      <c r="F11" s="1">
        <v>25060</v>
      </c>
    </row>
    <row r="12" spans="1:6" x14ac:dyDescent="0.25">
      <c r="A12" t="s">
        <v>11</v>
      </c>
      <c r="B12" s="1">
        <f t="shared" ref="B12:B13" si="2">+C11+1</f>
        <v>1123509</v>
      </c>
      <c r="C12" s="1">
        <v>1398568</v>
      </c>
      <c r="D12" s="1" t="s">
        <v>15</v>
      </c>
      <c r="E12" t="s">
        <v>60</v>
      </c>
      <c r="F12" s="1">
        <v>22792</v>
      </c>
    </row>
    <row r="13" spans="1:6" x14ac:dyDescent="0.25">
      <c r="A13" t="s">
        <v>12</v>
      </c>
      <c r="B13" s="1">
        <f t="shared" si="2"/>
        <v>1398569</v>
      </c>
      <c r="C13" s="1">
        <v>1748210</v>
      </c>
      <c r="D13" s="1" t="s">
        <v>15</v>
      </c>
      <c r="E13" t="s">
        <v>60</v>
      </c>
      <c r="F13" s="1">
        <v>19570</v>
      </c>
    </row>
    <row r="14" spans="1:6" x14ac:dyDescent="0.25">
      <c r="A14" t="s">
        <v>9</v>
      </c>
      <c r="B14" s="1">
        <v>0</v>
      </c>
      <c r="C14" s="1">
        <v>1048687</v>
      </c>
      <c r="D14" s="1" t="s">
        <v>15</v>
      </c>
      <c r="E14" t="s">
        <v>61</v>
      </c>
      <c r="F14" s="1">
        <v>45227</v>
      </c>
    </row>
    <row r="15" spans="1:6" x14ac:dyDescent="0.25">
      <c r="A15" t="s">
        <v>10</v>
      </c>
      <c r="B15" s="1">
        <f>+C14+1</f>
        <v>1048688</v>
      </c>
      <c r="C15" s="1">
        <v>1123508</v>
      </c>
      <c r="D15" s="1" t="s">
        <v>15</v>
      </c>
      <c r="E15" t="s">
        <v>61</v>
      </c>
      <c r="F15" s="1">
        <v>42840</v>
      </c>
    </row>
    <row r="16" spans="1:6" x14ac:dyDescent="0.25">
      <c r="A16" t="s">
        <v>11</v>
      </c>
      <c r="B16" s="1">
        <f t="shared" ref="B16:B17" si="3">+C15+1</f>
        <v>1123509</v>
      </c>
      <c r="C16" s="1">
        <v>1398568</v>
      </c>
      <c r="D16" s="1" t="s">
        <v>15</v>
      </c>
      <c r="E16" t="s">
        <v>61</v>
      </c>
      <c r="F16" s="1">
        <v>31146</v>
      </c>
    </row>
    <row r="17" spans="1:6" x14ac:dyDescent="0.25">
      <c r="A17" t="s">
        <v>12</v>
      </c>
      <c r="B17" s="1">
        <f t="shared" si="3"/>
        <v>1398569</v>
      </c>
      <c r="C17" s="1">
        <v>1748210</v>
      </c>
      <c r="D17" s="1" t="s">
        <v>15</v>
      </c>
      <c r="E17" t="s">
        <v>61</v>
      </c>
      <c r="F17" s="1">
        <v>25060</v>
      </c>
    </row>
    <row r="18" spans="1:6" x14ac:dyDescent="0.25">
      <c r="A18" t="s">
        <v>9</v>
      </c>
      <c r="B18" s="1">
        <v>0</v>
      </c>
      <c r="C18" s="1">
        <v>1048687</v>
      </c>
      <c r="D18" s="1" t="s">
        <v>18</v>
      </c>
      <c r="E18" t="s">
        <v>59</v>
      </c>
      <c r="F18" s="1">
        <v>12530</v>
      </c>
    </row>
    <row r="19" spans="1:6" x14ac:dyDescent="0.25">
      <c r="A19" t="s">
        <v>10</v>
      </c>
      <c r="B19" s="1">
        <f>+C18+1</f>
        <v>1048688</v>
      </c>
      <c r="C19" s="1">
        <v>1123508</v>
      </c>
      <c r="D19" s="1" t="s">
        <v>18</v>
      </c>
      <c r="E19" t="s">
        <v>59</v>
      </c>
      <c r="F19" s="1">
        <v>10501</v>
      </c>
    </row>
    <row r="20" spans="1:6" x14ac:dyDescent="0.25">
      <c r="A20" t="s">
        <v>11</v>
      </c>
      <c r="B20" s="1">
        <f t="shared" ref="B20:B21" si="4">+C19+1</f>
        <v>1123509</v>
      </c>
      <c r="C20" s="1">
        <v>1398568</v>
      </c>
      <c r="D20" s="1" t="s">
        <v>18</v>
      </c>
      <c r="E20" t="s">
        <v>59</v>
      </c>
      <c r="F20" s="1">
        <v>8353</v>
      </c>
    </row>
    <row r="21" spans="1:6" x14ac:dyDescent="0.25">
      <c r="A21" t="s">
        <v>12</v>
      </c>
      <c r="B21" s="1">
        <f t="shared" si="4"/>
        <v>1398569</v>
      </c>
      <c r="C21" s="1">
        <v>1748210</v>
      </c>
      <c r="D21" s="1" t="s">
        <v>18</v>
      </c>
      <c r="E21" t="s">
        <v>59</v>
      </c>
      <c r="F21" s="1">
        <v>6444</v>
      </c>
    </row>
    <row r="22" spans="1:6" x14ac:dyDescent="0.25">
      <c r="A22" t="s">
        <v>9</v>
      </c>
      <c r="B22" s="1">
        <v>0</v>
      </c>
      <c r="C22" s="1">
        <v>1048687</v>
      </c>
      <c r="D22" t="s">
        <v>2</v>
      </c>
      <c r="E22" t="s">
        <v>2</v>
      </c>
      <c r="F22" s="1">
        <v>27446</v>
      </c>
    </row>
    <row r="23" spans="1:6" x14ac:dyDescent="0.25">
      <c r="A23" t="s">
        <v>10</v>
      </c>
      <c r="B23" s="1">
        <f>+C22+1</f>
        <v>1048688</v>
      </c>
      <c r="C23" s="1">
        <v>1123508</v>
      </c>
      <c r="D23" t="s">
        <v>2</v>
      </c>
      <c r="E23" t="s">
        <v>2</v>
      </c>
      <c r="F23" s="1">
        <v>21002</v>
      </c>
    </row>
    <row r="24" spans="1:6" x14ac:dyDescent="0.25">
      <c r="A24" t="s">
        <v>11</v>
      </c>
      <c r="B24" s="1">
        <f t="shared" ref="B24:B25" si="5">+C23+1</f>
        <v>1123509</v>
      </c>
      <c r="C24" s="1">
        <v>1398568</v>
      </c>
      <c r="D24" t="s">
        <v>2</v>
      </c>
      <c r="E24" t="s">
        <v>2</v>
      </c>
      <c r="F24" s="1">
        <v>13723</v>
      </c>
    </row>
    <row r="25" spans="1:6" x14ac:dyDescent="0.25">
      <c r="A25" t="s">
        <v>12</v>
      </c>
      <c r="B25" s="1">
        <f t="shared" si="5"/>
        <v>1398569</v>
      </c>
      <c r="C25" s="1">
        <v>1748210</v>
      </c>
      <c r="D25" t="s">
        <v>2</v>
      </c>
      <c r="E25" t="s">
        <v>2</v>
      </c>
      <c r="F25" s="1">
        <v>7160</v>
      </c>
    </row>
    <row r="26" spans="1:6" x14ac:dyDescent="0.25">
      <c r="A26" t="s">
        <v>9</v>
      </c>
      <c r="B26" s="1">
        <v>0</v>
      </c>
      <c r="C26" s="1">
        <v>1048687</v>
      </c>
      <c r="D26" s="1" t="s">
        <v>19</v>
      </c>
      <c r="E26" s="1" t="s">
        <v>19</v>
      </c>
      <c r="F26" s="1">
        <v>1474</v>
      </c>
    </row>
    <row r="27" spans="1:6" x14ac:dyDescent="0.25">
      <c r="A27" t="s">
        <v>10</v>
      </c>
      <c r="B27" s="1">
        <f>+C26+1</f>
        <v>1048688</v>
      </c>
      <c r="C27" s="1">
        <v>1123508</v>
      </c>
      <c r="D27" s="1" t="s">
        <v>19</v>
      </c>
      <c r="E27" s="1" t="s">
        <v>19</v>
      </c>
      <c r="F27" s="1">
        <v>555</v>
      </c>
    </row>
    <row r="28" spans="1:6" x14ac:dyDescent="0.25">
      <c r="A28" t="s">
        <v>11</v>
      </c>
      <c r="B28" s="1">
        <f t="shared" ref="B28:B29" si="6">+C27+1</f>
        <v>1123509</v>
      </c>
      <c r="C28" s="1">
        <v>1398568</v>
      </c>
      <c r="D28" s="1" t="s">
        <v>19</v>
      </c>
      <c r="E28" s="1" t="s">
        <v>19</v>
      </c>
      <c r="F28" s="1">
        <v>459</v>
      </c>
    </row>
    <row r="29" spans="1:6" x14ac:dyDescent="0.25">
      <c r="A29" t="s">
        <v>12</v>
      </c>
      <c r="B29" s="1">
        <f t="shared" si="6"/>
        <v>1398569</v>
      </c>
      <c r="C29" s="1">
        <v>1748210</v>
      </c>
      <c r="D29" s="1" t="s">
        <v>19</v>
      </c>
      <c r="E29" s="1" t="s">
        <v>19</v>
      </c>
      <c r="F29" s="1">
        <v>370</v>
      </c>
    </row>
    <row r="30" spans="1:6" x14ac:dyDescent="0.25">
      <c r="A30" t="s">
        <v>13</v>
      </c>
      <c r="B30" s="1">
        <v>1680550</v>
      </c>
      <c r="C30" s="1">
        <v>9999999</v>
      </c>
      <c r="D30" s="1" t="s">
        <v>19</v>
      </c>
      <c r="E30" s="1" t="s">
        <v>19</v>
      </c>
      <c r="F30" s="1">
        <v>191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O37"/>
  <sheetViews>
    <sheetView tabSelected="1" topLeftCell="E1" zoomScale="85" zoomScaleNormal="85" workbookViewId="0">
      <selection activeCell="L11" sqref="L11"/>
    </sheetView>
  </sheetViews>
  <sheetFormatPr baseColWidth="10" defaultRowHeight="15" x14ac:dyDescent="0.25"/>
  <cols>
    <col min="1" max="1" width="3.85546875" style="10" customWidth="1"/>
    <col min="2" max="2" width="68.28515625" style="10" customWidth="1"/>
    <col min="3" max="3" width="32.42578125" style="10" customWidth="1"/>
    <col min="4" max="4" width="3.5703125" style="10" customWidth="1"/>
    <col min="5" max="6" width="3.85546875" style="10" customWidth="1"/>
    <col min="7" max="7" width="32.85546875" style="10" customWidth="1"/>
    <col min="8" max="8" width="15.85546875" style="10" customWidth="1"/>
    <col min="9" max="11" width="11.7109375" style="10" bestFit="1" customWidth="1"/>
    <col min="12" max="12" width="12.85546875" style="10" customWidth="1"/>
    <col min="13" max="14" width="11.42578125" style="10"/>
    <col min="15" max="15" width="3.28515625" style="10" customWidth="1"/>
    <col min="16" max="16384" width="11.42578125" style="10"/>
  </cols>
  <sheetData>
    <row r="2" spans="1:15" x14ac:dyDescent="0.25">
      <c r="A2" s="8"/>
      <c r="B2" s="8"/>
      <c r="C2" s="8"/>
      <c r="D2" s="9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18.75" x14ac:dyDescent="0.3">
      <c r="A3" s="8"/>
      <c r="B3" s="70" t="s">
        <v>58</v>
      </c>
      <c r="C3" s="70"/>
      <c r="D3" s="8"/>
      <c r="F3" s="11"/>
      <c r="G3" s="12" t="s">
        <v>71</v>
      </c>
      <c r="H3" s="13"/>
      <c r="I3" s="13"/>
      <c r="J3" s="13"/>
      <c r="K3" s="13"/>
      <c r="L3" s="13"/>
      <c r="M3" s="13"/>
      <c r="N3" s="47" t="s">
        <v>38</v>
      </c>
      <c r="O3" s="11"/>
    </row>
    <row r="4" spans="1:15" ht="15.75" x14ac:dyDescent="0.25">
      <c r="A4" s="8"/>
      <c r="B4" s="71" t="s">
        <v>35</v>
      </c>
      <c r="C4" s="71"/>
      <c r="D4" s="8"/>
      <c r="F4" s="11"/>
      <c r="G4" s="15" t="s">
        <v>22</v>
      </c>
      <c r="H4" s="13"/>
      <c r="I4" s="13"/>
      <c r="J4" s="13"/>
      <c r="K4" s="13"/>
      <c r="L4" s="13"/>
      <c r="M4" s="13"/>
      <c r="O4" s="11"/>
    </row>
    <row r="5" spans="1:15" ht="15.75" x14ac:dyDescent="0.25">
      <c r="A5" s="8"/>
      <c r="B5" s="40"/>
      <c r="C5" s="40"/>
      <c r="D5" s="8"/>
      <c r="F5" s="11"/>
      <c r="G5" s="13"/>
      <c r="H5" s="13"/>
      <c r="I5" s="13"/>
      <c r="J5" s="13"/>
      <c r="K5" s="13"/>
      <c r="L5" s="13"/>
      <c r="M5" s="13"/>
      <c r="O5" s="11"/>
    </row>
    <row r="6" spans="1:15" ht="16.5" thickBot="1" x14ac:dyDescent="0.3">
      <c r="A6" s="8"/>
      <c r="B6" s="16" t="s">
        <v>55</v>
      </c>
      <c r="C6" s="17" t="s">
        <v>20</v>
      </c>
      <c r="D6" s="8"/>
      <c r="E6" s="18"/>
      <c r="F6" s="11"/>
      <c r="G6" s="13"/>
      <c r="H6" s="19" t="s">
        <v>9</v>
      </c>
      <c r="I6" s="20" t="s">
        <v>10</v>
      </c>
      <c r="J6" s="19" t="s">
        <v>11</v>
      </c>
      <c r="K6" s="20" t="s">
        <v>12</v>
      </c>
      <c r="L6" s="19" t="s">
        <v>13</v>
      </c>
      <c r="M6" s="13"/>
      <c r="O6" s="11"/>
    </row>
    <row r="7" spans="1:15" ht="16.5" thickBot="1" x14ac:dyDescent="0.3">
      <c r="A7" s="8"/>
      <c r="B7" s="16"/>
      <c r="C7" s="17"/>
      <c r="D7" s="8"/>
      <c r="F7" s="11"/>
      <c r="G7" s="22" t="s">
        <v>5</v>
      </c>
      <c r="H7" s="67" t="s">
        <v>65</v>
      </c>
      <c r="I7" s="24">
        <f>+H8+1</f>
        <v>1101910.3078758949</v>
      </c>
      <c r="J7" s="23">
        <f>+I8+1</f>
        <v>1285561.8591885441</v>
      </c>
      <c r="K7" s="24">
        <f>+J8+1</f>
        <v>1469452.0739856802</v>
      </c>
      <c r="L7" s="23">
        <f>+K8+1</f>
        <v>1836755.1766109786</v>
      </c>
      <c r="M7" s="13"/>
      <c r="O7" s="11"/>
    </row>
    <row r="8" spans="1:15" ht="16.5" thickBot="1" x14ac:dyDescent="0.3">
      <c r="A8" s="8"/>
      <c r="B8" s="59" t="s">
        <v>56</v>
      </c>
      <c r="C8" s="14"/>
      <c r="D8" s="8"/>
      <c r="F8" s="11"/>
      <c r="G8" s="22" t="s">
        <v>6</v>
      </c>
      <c r="H8" s="23">
        <f>'Calcul QF Euros'!H8/0.00838</f>
        <v>1101909.3078758949</v>
      </c>
      <c r="I8" s="24">
        <f>'Calcul QF Euros'!I8/0.00838</f>
        <v>1285560.8591885441</v>
      </c>
      <c r="J8" s="23">
        <f>'Calcul QF Euros'!J8/0.00838</f>
        <v>1469451.0739856802</v>
      </c>
      <c r="K8" s="24">
        <f>'Calcul QF Euros'!K8/0.00838</f>
        <v>1836754.1766109786</v>
      </c>
      <c r="L8" s="23">
        <v>9999999</v>
      </c>
      <c r="M8" s="13"/>
      <c r="O8" s="11"/>
    </row>
    <row r="9" spans="1:15" ht="15.75" x14ac:dyDescent="0.25">
      <c r="A9" s="8"/>
      <c r="B9" s="14"/>
      <c r="C9" s="14"/>
      <c r="D9" s="21"/>
      <c r="F9" s="11"/>
      <c r="G9" s="13"/>
      <c r="H9" s="13"/>
      <c r="I9" s="13"/>
      <c r="J9" s="13"/>
      <c r="K9" s="13"/>
      <c r="L9" s="13"/>
      <c r="M9" s="13"/>
      <c r="O9" s="11"/>
    </row>
    <row r="10" spans="1:15" ht="18.75" x14ac:dyDescent="0.3">
      <c r="A10" s="8"/>
      <c r="B10" s="54" t="s">
        <v>67</v>
      </c>
      <c r="C10" s="62"/>
      <c r="D10" s="21"/>
      <c r="F10" s="11"/>
      <c r="G10" s="12" t="s">
        <v>30</v>
      </c>
      <c r="H10" s="13"/>
      <c r="I10" s="13"/>
      <c r="J10" s="13"/>
      <c r="K10" s="13"/>
      <c r="L10" s="13"/>
      <c r="M10" s="13"/>
      <c r="O10" s="11"/>
    </row>
    <row r="11" spans="1:15" ht="15.75" x14ac:dyDescent="0.25">
      <c r="A11" s="8"/>
      <c r="B11" s="55" t="s">
        <v>68</v>
      </c>
      <c r="C11" s="56"/>
      <c r="D11" s="8"/>
      <c r="E11" s="26"/>
      <c r="F11" s="11"/>
      <c r="G11" s="10" t="s">
        <v>31</v>
      </c>
      <c r="H11" s="13"/>
      <c r="I11" s="13"/>
      <c r="J11" s="13"/>
      <c r="K11" s="13"/>
      <c r="L11" s="13"/>
      <c r="M11" s="13"/>
      <c r="O11" s="11"/>
    </row>
    <row r="12" spans="1:15" ht="15.75" x14ac:dyDescent="0.25">
      <c r="A12" s="8"/>
      <c r="B12" s="57" t="s">
        <v>69</v>
      </c>
      <c r="C12" s="58"/>
      <c r="D12" s="8"/>
      <c r="E12" s="26"/>
      <c r="F12" s="11"/>
      <c r="G12" s="13"/>
      <c r="H12" s="13"/>
      <c r="I12" s="13"/>
      <c r="J12" s="13"/>
      <c r="K12" s="13"/>
      <c r="L12" s="13"/>
      <c r="M12" s="13"/>
      <c r="O12" s="11"/>
    </row>
    <row r="13" spans="1:15" ht="16.5" thickBot="1" x14ac:dyDescent="0.3">
      <c r="A13" s="8"/>
      <c r="B13" s="52" t="s">
        <v>70</v>
      </c>
      <c r="C13" s="53">
        <f>SUM(C10:C12)</f>
        <v>0</v>
      </c>
      <c r="D13" s="8"/>
      <c r="F13" s="11"/>
      <c r="G13" s="10" t="s">
        <v>32</v>
      </c>
      <c r="H13" s="10" t="s">
        <v>36</v>
      </c>
      <c r="I13" s="13"/>
      <c r="J13" s="13"/>
      <c r="K13" s="13"/>
      <c r="L13" s="13"/>
      <c r="M13" s="13"/>
      <c r="O13" s="11"/>
    </row>
    <row r="14" spans="1:15" ht="15.75" x14ac:dyDescent="0.25">
      <c r="A14" s="8"/>
      <c r="B14" s="14"/>
      <c r="C14" s="14"/>
      <c r="D14" s="8"/>
      <c r="F14" s="11"/>
      <c r="G14" s="13"/>
      <c r="H14" s="10" t="s">
        <v>37</v>
      </c>
      <c r="I14" s="13"/>
      <c r="J14" s="13"/>
      <c r="K14" s="13"/>
      <c r="L14" s="13"/>
      <c r="M14" s="13"/>
      <c r="O14" s="11"/>
    </row>
    <row r="15" spans="1:15" ht="15.75" x14ac:dyDescent="0.25">
      <c r="A15" s="8"/>
      <c r="B15" s="31" t="s">
        <v>27</v>
      </c>
      <c r="C15" s="43"/>
      <c r="D15" s="8"/>
      <c r="F15" s="11"/>
      <c r="G15" s="13"/>
      <c r="H15" s="10" t="s">
        <v>33</v>
      </c>
      <c r="I15" s="13"/>
      <c r="J15" s="13"/>
      <c r="K15" s="13"/>
      <c r="L15" s="13"/>
      <c r="M15" s="13"/>
      <c r="O15" s="11"/>
    </row>
    <row r="16" spans="1:15" ht="15.75" x14ac:dyDescent="0.25">
      <c r="A16" s="8"/>
      <c r="B16" s="41" t="s">
        <v>28</v>
      </c>
      <c r="C16" s="44"/>
      <c r="D16" s="8"/>
      <c r="E16" s="26"/>
      <c r="F16" s="11"/>
      <c r="G16" s="13"/>
      <c r="H16" s="10" t="s">
        <v>34</v>
      </c>
      <c r="I16" s="13"/>
      <c r="J16" s="13"/>
      <c r="K16" s="13"/>
      <c r="L16" s="13"/>
      <c r="M16" s="13"/>
      <c r="O16" s="11"/>
    </row>
    <row r="17" spans="1:15" ht="15.75" x14ac:dyDescent="0.25">
      <c r="A17" s="8"/>
      <c r="B17" s="27" t="s">
        <v>29</v>
      </c>
      <c r="C17" s="42">
        <f>SUM(C15:C16)</f>
        <v>0</v>
      </c>
      <c r="D17" s="8"/>
      <c r="E17" s="26"/>
      <c r="F17" s="11"/>
      <c r="G17" s="13"/>
      <c r="H17" s="13"/>
      <c r="I17" s="13"/>
      <c r="J17" s="13"/>
      <c r="K17" s="13"/>
      <c r="L17" s="13"/>
      <c r="M17" s="13"/>
      <c r="O17" s="11"/>
    </row>
    <row r="18" spans="1:15" x14ac:dyDescent="0.25">
      <c r="A18" s="8"/>
      <c r="D18" s="21"/>
      <c r="E18" s="26"/>
      <c r="F18" s="11"/>
      <c r="G18" s="13"/>
      <c r="H18" s="13"/>
      <c r="I18" s="13"/>
      <c r="J18" s="13"/>
      <c r="K18" s="13"/>
      <c r="L18" s="13"/>
      <c r="M18" s="13"/>
      <c r="O18" s="11"/>
    </row>
    <row r="19" spans="1:15" ht="18.75" x14ac:dyDescent="0.3">
      <c r="A19" s="8"/>
      <c r="B19" s="14"/>
      <c r="C19" s="14"/>
      <c r="D19" s="21"/>
      <c r="E19" s="26"/>
      <c r="F19" s="11"/>
      <c r="G19" s="12" t="s">
        <v>21</v>
      </c>
      <c r="H19" s="13"/>
      <c r="I19" s="13"/>
      <c r="J19" s="13"/>
      <c r="K19" s="13"/>
      <c r="L19" s="13"/>
      <c r="M19" s="13"/>
      <c r="O19" s="11"/>
    </row>
    <row r="20" spans="1:15" ht="15.75" x14ac:dyDescent="0.25">
      <c r="A20" s="8"/>
      <c r="B20" s="29" t="s">
        <v>24</v>
      </c>
      <c r="C20" s="30">
        <f>C11+C12</f>
        <v>0</v>
      </c>
      <c r="D20" s="21"/>
      <c r="F20" s="11"/>
      <c r="G20" s="13"/>
      <c r="H20" s="13"/>
      <c r="I20" s="13"/>
      <c r="J20" s="13"/>
      <c r="K20" s="13"/>
      <c r="L20" s="13"/>
      <c r="M20" s="13"/>
      <c r="O20" s="11"/>
    </row>
    <row r="21" spans="1:15" ht="16.5" thickBot="1" x14ac:dyDescent="0.3">
      <c r="A21" s="8"/>
      <c r="B21" s="29" t="s">
        <v>25</v>
      </c>
      <c r="C21" s="30">
        <f>C20*90%</f>
        <v>0</v>
      </c>
      <c r="D21" s="21"/>
      <c r="F21" s="11"/>
      <c r="G21" s="13"/>
      <c r="H21" s="13"/>
      <c r="I21" s="68" t="s">
        <v>62</v>
      </c>
      <c r="J21" s="69"/>
      <c r="K21" s="69"/>
      <c r="L21" s="69"/>
      <c r="M21" s="69"/>
      <c r="O21" s="11"/>
    </row>
    <row r="22" spans="1:15" ht="17.25" thickTop="1" thickBot="1" x14ac:dyDescent="0.3">
      <c r="A22" s="8"/>
      <c r="B22" s="31" t="s">
        <v>26</v>
      </c>
      <c r="C22" s="32">
        <f>C21*80%</f>
        <v>0</v>
      </c>
      <c r="D22" s="8"/>
      <c r="E22" s="26"/>
      <c r="F22" s="11"/>
      <c r="G22" s="28" t="s">
        <v>14</v>
      </c>
      <c r="H22" s="28" t="s">
        <v>0</v>
      </c>
      <c r="I22" s="28" t="s">
        <v>9</v>
      </c>
      <c r="J22" s="28" t="s">
        <v>10</v>
      </c>
      <c r="K22" s="28" t="s">
        <v>11</v>
      </c>
      <c r="L22" s="28" t="s">
        <v>12</v>
      </c>
      <c r="M22" s="28" t="s">
        <v>13</v>
      </c>
      <c r="O22" s="11"/>
    </row>
    <row r="23" spans="1:15" ht="16.5" thickBot="1" x14ac:dyDescent="0.3">
      <c r="A23" s="8"/>
      <c r="B23" s="33" t="s">
        <v>57</v>
      </c>
      <c r="C23" s="34">
        <f>C22*80%+C10</f>
        <v>0</v>
      </c>
      <c r="D23" s="8"/>
      <c r="F23" s="11"/>
      <c r="G23" s="15" t="s">
        <v>39</v>
      </c>
      <c r="H23" s="15" t="s">
        <v>59</v>
      </c>
      <c r="I23" s="61">
        <f>Tableau26[[#This Row],[T1]]/0.00838</f>
        <v>13126.491646778042</v>
      </c>
      <c r="J23" s="61">
        <f>Tableau26[[#This Row],[T2]]/0.00838</f>
        <v>11097.852028639618</v>
      </c>
      <c r="K23" s="61">
        <f>Tableau26[[#This Row],[T3]]/0.00838</f>
        <v>8830.5489260143204</v>
      </c>
      <c r="L23" s="61">
        <f>Tableau26[[#This Row],[T4]]/0.00838</f>
        <v>6921.2410501193317</v>
      </c>
      <c r="M23" s="66" t="s">
        <v>65</v>
      </c>
      <c r="O23" s="11"/>
    </row>
    <row r="24" spans="1:15" ht="15.75" x14ac:dyDescent="0.25">
      <c r="A24" s="8"/>
      <c r="B24" s="14"/>
      <c r="C24" s="14"/>
      <c r="D24" s="8"/>
      <c r="E24" s="38"/>
      <c r="F24" s="11"/>
      <c r="G24" s="15" t="s">
        <v>40</v>
      </c>
      <c r="H24" s="15" t="s">
        <v>16</v>
      </c>
      <c r="I24" s="61">
        <f>Tableau26[[#This Row],[T1]]/0.00838</f>
        <v>13484.486873508353</v>
      </c>
      <c r="J24" s="61">
        <f>Tableau26[[#This Row],[T2]]/0.00838</f>
        <v>10859.188544152745</v>
      </c>
      <c r="K24" s="61">
        <f>Tableau26[[#This Row],[T3]]/0.00838</f>
        <v>7279.2362768496414</v>
      </c>
      <c r="L24" s="61">
        <f>Tableau26[[#This Row],[T4]]/0.00838</f>
        <v>5011.9331742243439</v>
      </c>
      <c r="M24" s="66" t="s">
        <v>65</v>
      </c>
      <c r="O24" s="11"/>
    </row>
    <row r="25" spans="1:15" ht="16.5" thickBot="1" x14ac:dyDescent="0.3">
      <c r="A25" s="8"/>
      <c r="B25" s="14"/>
      <c r="C25" s="14"/>
      <c r="D25" s="21"/>
      <c r="F25" s="11"/>
      <c r="G25" s="15" t="s">
        <v>41</v>
      </c>
      <c r="H25" s="15" t="s">
        <v>17</v>
      </c>
      <c r="I25" s="61">
        <f>Tableau26[[#This Row],[T1]]/0.00838</f>
        <v>19928.400954653938</v>
      </c>
      <c r="J25" s="61">
        <f>Tableau26[[#This Row],[T2]]/0.00838</f>
        <v>15871.121718377088</v>
      </c>
      <c r="K25" s="61">
        <f>Tableau26[[#This Row],[T3]]/0.00838</f>
        <v>12649.164677804296</v>
      </c>
      <c r="L25" s="61">
        <f>Tableau26[[#This Row],[T4]]/0.00838</f>
        <v>8711.2171837708829</v>
      </c>
      <c r="M25" s="66" t="s">
        <v>65</v>
      </c>
      <c r="O25" s="11"/>
    </row>
    <row r="26" spans="1:15" ht="45.75" thickBot="1" x14ac:dyDescent="0.3">
      <c r="A26" s="8"/>
      <c r="B26" s="25" t="s">
        <v>4</v>
      </c>
      <c r="C26" s="64" t="str">
        <f>IF(C17&gt;0,+C23/C17,"renseigner cellules C10 à C16")</f>
        <v>renseigner cellules C10 à C16</v>
      </c>
      <c r="D26" s="8"/>
      <c r="F26" s="11"/>
      <c r="G26" s="15" t="s">
        <v>42</v>
      </c>
      <c r="H26" s="65" t="str">
        <f>+Tableau26[[#This Row],[Type PAS]]</f>
        <v>2nde à Tale (ensgmt gale, BEP, CAP)</v>
      </c>
      <c r="I26" s="61">
        <f>Tableau26[[#This Row],[T1]]/0.00838</f>
        <v>29236.276849642003</v>
      </c>
      <c r="J26" s="61">
        <f>Tableau26[[#This Row],[T2]]/0.00838</f>
        <v>26014.319809069213</v>
      </c>
      <c r="K26" s="61">
        <f>Tableau26[[#This Row],[T3]]/0.00838</f>
        <v>23747.016706443912</v>
      </c>
      <c r="L26" s="61">
        <f>Tableau26[[#This Row],[T4]]/0.00838</f>
        <v>20405.727923627685</v>
      </c>
      <c r="M26" s="66" t="s">
        <v>65</v>
      </c>
      <c r="O26" s="11"/>
    </row>
    <row r="27" spans="1:15" ht="60" x14ac:dyDescent="0.25">
      <c r="A27" s="8"/>
      <c r="B27" s="14"/>
      <c r="C27" s="14"/>
      <c r="D27" s="35"/>
      <c r="F27" s="11"/>
      <c r="G27" s="15" t="s">
        <v>43</v>
      </c>
      <c r="H27" s="65" t="str">
        <f>+Tableau26[[#This Row],[Type PAS]]</f>
        <v>2nde PRO et Techno - BTS - enseignement supérieur</v>
      </c>
      <c r="I27" s="61">
        <f>Tableau26[[#This Row],[T1]]/0.00838</f>
        <v>47136.038186157515</v>
      </c>
      <c r="J27" s="61">
        <f>Tableau26[[#This Row],[T2]]/0.00838</f>
        <v>40811.455847255369</v>
      </c>
      <c r="K27" s="61">
        <f>Tableau26[[#This Row],[T3]]/0.00838</f>
        <v>32338.902147971359</v>
      </c>
      <c r="L27" s="61">
        <f>Tableau26[[#This Row],[T4]]/0.00838</f>
        <v>26014.319809069213</v>
      </c>
      <c r="M27" s="66" t="s">
        <v>65</v>
      </c>
      <c r="O27" s="11"/>
    </row>
    <row r="28" spans="1:15" ht="15.75" x14ac:dyDescent="0.25">
      <c r="A28" s="8"/>
      <c r="B28" s="36" t="s">
        <v>23</v>
      </c>
      <c r="C28" s="37" t="str">
        <f>IF(OR(C13=0,C17=0),"manque informations",IF(C26&gt;=L7,L6,IF(AND(C26&gt;=K7,C26&lt;L7),K6,IF(AND(C26&gt;=J7,C26&lt;K7),J6,IF(AND(C26&gt;=I7,C26&lt;J7),I6,H6)))))</f>
        <v>manque informations</v>
      </c>
      <c r="D28" s="8"/>
      <c r="F28" s="11"/>
      <c r="G28" s="15" t="s">
        <v>44</v>
      </c>
      <c r="H28" s="15" t="s">
        <v>2</v>
      </c>
      <c r="I28" s="61">
        <f>Tableau26[[#This Row],[T1]]/0.00838</f>
        <v>28758.949880668257</v>
      </c>
      <c r="J28" s="61">
        <f>Tableau26[[#This Row],[T2]]/0.00838</f>
        <v>22076.372315035798</v>
      </c>
      <c r="K28" s="61">
        <f>Tableau26[[#This Row],[T3]]/0.00838</f>
        <v>14319.80906921241</v>
      </c>
      <c r="L28" s="61">
        <f>Tableau26[[#This Row],[T4]]/0.00838</f>
        <v>7637.231503579952</v>
      </c>
      <c r="M28" s="66" t="s">
        <v>65</v>
      </c>
      <c r="O28" s="11"/>
    </row>
    <row r="29" spans="1:15" x14ac:dyDescent="0.25">
      <c r="A29" s="8"/>
      <c r="D29" s="8"/>
      <c r="F29" s="11"/>
      <c r="G29" s="15" t="s">
        <v>45</v>
      </c>
      <c r="H29" s="15" t="s">
        <v>19</v>
      </c>
      <c r="I29" s="61">
        <f>Tableau26[[#This Row],[T1]]/0.00838</f>
        <v>1551.3126491646779</v>
      </c>
      <c r="J29" s="61">
        <f>Tableau26[[#This Row],[T2]]/0.00838</f>
        <v>584.72553699284015</v>
      </c>
      <c r="K29" s="61">
        <f>Tableau26[[#This Row],[T3]]/0.00838</f>
        <v>483.29355608591879</v>
      </c>
      <c r="L29" s="61">
        <f>Tableau26[[#This Row],[T4]]/0.00838</f>
        <v>387.82816229116946</v>
      </c>
      <c r="M29" s="61">
        <f>Tableau26[[#This Row],[T5]]/0.00838</f>
        <v>202.86396181384248</v>
      </c>
      <c r="O29" s="11"/>
    </row>
    <row r="30" spans="1:15" x14ac:dyDescent="0.25">
      <c r="A30" s="45"/>
      <c r="B30" s="8"/>
      <c r="C30" s="8"/>
      <c r="D30" s="45"/>
      <c r="F30" s="11"/>
      <c r="G30" s="48" t="s">
        <v>46</v>
      </c>
      <c r="H30" s="49" t="s">
        <v>47</v>
      </c>
      <c r="I30" s="61">
        <f>Tableau26[[#This Row],[T1]]/0.00838</f>
        <v>1044.1527446300715</v>
      </c>
      <c r="J30" s="61">
        <f>Tableau26[[#This Row],[T2]]/0.00838</f>
        <v>1008.3532219570404</v>
      </c>
      <c r="K30" s="61">
        <f>Tableau26[[#This Row],[T3]]/0.00838</f>
        <v>960.62052505966597</v>
      </c>
      <c r="L30" s="61">
        <f>Tableau26[[#This Row],[T4]]/0.00838</f>
        <v>853.22195704057276</v>
      </c>
      <c r="M30" s="66" t="s">
        <v>65</v>
      </c>
      <c r="O30" s="11"/>
    </row>
    <row r="31" spans="1:15" x14ac:dyDescent="0.25">
      <c r="B31" s="39"/>
      <c r="C31" s="39"/>
      <c r="F31" s="11"/>
      <c r="G31" s="50" t="s">
        <v>46</v>
      </c>
      <c r="H31" s="51" t="s">
        <v>48</v>
      </c>
      <c r="I31" s="61">
        <f>Tableau26[[#This Row],[T1]]/0.00838</f>
        <v>1527.4463007159904</v>
      </c>
      <c r="J31" s="61">
        <f>Tableau26[[#This Row],[T2]]/0.00838</f>
        <v>1473.7470167064439</v>
      </c>
      <c r="K31" s="61">
        <f>Tableau26[[#This Row],[T3]]/0.00838</f>
        <v>1431.9809069212411</v>
      </c>
      <c r="L31" s="61">
        <f>Tableau26[[#This Row],[T4]]/0.00838</f>
        <v>1336.5155131264914</v>
      </c>
      <c r="M31" s="66" t="s">
        <v>65</v>
      </c>
      <c r="N31" s="39"/>
      <c r="O31" s="11"/>
    </row>
    <row r="32" spans="1:15" x14ac:dyDescent="0.25">
      <c r="F32" s="11"/>
      <c r="G32" s="48" t="s">
        <v>49</v>
      </c>
      <c r="H32" s="49" t="s">
        <v>50</v>
      </c>
      <c r="I32" s="61">
        <f>Tableau26[[#This Row],[T1]]/0.00838</f>
        <v>775.65632458233893</v>
      </c>
      <c r="J32" s="61">
        <f>Tableau26[[#This Row],[T2]]/0.00838</f>
        <v>715.99045346062053</v>
      </c>
      <c r="K32" s="61">
        <f>Tableau26[[#This Row],[T3]]/0.00838</f>
        <v>668.25775656324572</v>
      </c>
      <c r="L32" s="61">
        <f>Tableau26[[#This Row],[T4]]/0.00838</f>
        <v>608.59188544152744</v>
      </c>
      <c r="M32" s="66" t="s">
        <v>65</v>
      </c>
      <c r="O32" s="11"/>
    </row>
    <row r="33" spans="2:15" x14ac:dyDescent="0.25">
      <c r="B33" s="46"/>
      <c r="F33" s="11"/>
      <c r="G33" s="50" t="s">
        <v>49</v>
      </c>
      <c r="H33" s="51" t="s">
        <v>51</v>
      </c>
      <c r="I33" s="61">
        <f>Tableau26[[#This Row],[T1]]/0.00838</f>
        <v>387.82816229116946</v>
      </c>
      <c r="J33" s="61">
        <f>Tableau26[[#This Row],[T2]]/0.00838</f>
        <v>357.99522673031026</v>
      </c>
      <c r="K33" s="61">
        <f>Tableau26[[#This Row],[T3]]/0.00838</f>
        <v>334.12887828162286</v>
      </c>
      <c r="L33" s="61">
        <f>Tableau26[[#This Row],[T4]]/0.00838</f>
        <v>304.29594272076372</v>
      </c>
      <c r="M33" s="66" t="s">
        <v>65</v>
      </c>
      <c r="O33" s="11"/>
    </row>
    <row r="34" spans="2:15" x14ac:dyDescent="0.25">
      <c r="F34" s="11"/>
      <c r="G34" s="48" t="s">
        <v>52</v>
      </c>
      <c r="H34" s="49" t="s">
        <v>47</v>
      </c>
      <c r="I34" s="61">
        <f>Tableau26[[#This Row],[T1]]/0.00838</f>
        <v>1235.0835322195703</v>
      </c>
      <c r="J34" s="61">
        <f>Tableau26[[#This Row],[T2]]/0.00838</f>
        <v>1175.417661097852</v>
      </c>
      <c r="K34" s="61">
        <f>Tableau26[[#This Row],[T3]]/0.00838</f>
        <v>1079.9522673031026</v>
      </c>
      <c r="L34" s="61">
        <f>Tableau26[[#This Row],[T4]]/0.00838</f>
        <v>871.1217183770882</v>
      </c>
      <c r="M34" s="66" t="s">
        <v>65</v>
      </c>
      <c r="O34" s="11"/>
    </row>
    <row r="35" spans="2:15" x14ac:dyDescent="0.25">
      <c r="F35" s="11"/>
      <c r="G35" s="48" t="s">
        <v>53</v>
      </c>
      <c r="H35" s="49" t="s">
        <v>54</v>
      </c>
      <c r="I35" s="61">
        <f>Tableau26[[#This Row],[T1]]/0.00838</f>
        <v>1718.3770883054892</v>
      </c>
      <c r="J35" s="61">
        <f>Tableau26[[#This Row],[T2]]/0.00838</f>
        <v>1622.9116945107398</v>
      </c>
      <c r="K35" s="61">
        <f>Tableau26[[#This Row],[T3]]/0.00838</f>
        <v>1563.2458233890213</v>
      </c>
      <c r="L35" s="61">
        <f>Tableau26[[#This Row],[T4]]/0.00838</f>
        <v>1312.6491646778043</v>
      </c>
      <c r="M35" s="66" t="s">
        <v>65</v>
      </c>
      <c r="O35" s="11"/>
    </row>
    <row r="36" spans="2:15" x14ac:dyDescent="0.25">
      <c r="F36" s="11"/>
      <c r="G36" s="39"/>
      <c r="H36" s="39"/>
      <c r="I36" s="39"/>
      <c r="J36" s="39"/>
      <c r="K36" s="39"/>
      <c r="L36" s="39"/>
      <c r="M36" s="39"/>
      <c r="N36" s="39"/>
      <c r="O36" s="11"/>
    </row>
    <row r="37" spans="2:15" x14ac:dyDescent="0.25">
      <c r="F37" s="11"/>
      <c r="G37" s="11"/>
      <c r="H37" s="11"/>
      <c r="I37" s="11"/>
      <c r="J37" s="11"/>
      <c r="K37" s="11"/>
      <c r="L37" s="11"/>
      <c r="M37" s="11"/>
      <c r="N37" s="11"/>
      <c r="O37" s="11"/>
    </row>
  </sheetData>
  <sheetProtection selectLockedCells="1"/>
  <mergeCells count="3">
    <mergeCell ref="I21:M21"/>
    <mergeCell ref="B3:C3"/>
    <mergeCell ref="B4:C4"/>
  </mergeCells>
  <conditionalFormatting sqref="I22:M22 I29:M29 I23:L28 I30:L35">
    <cfRule type="expression" dxfId="24" priority="12">
      <formula>$C$28=I$22</formula>
    </cfRule>
  </conditionalFormatting>
  <conditionalFormatting sqref="M23:M27">
    <cfRule type="expression" dxfId="23" priority="5">
      <formula>$C$28=M$22</formula>
    </cfRule>
  </conditionalFormatting>
  <conditionalFormatting sqref="M30:M35">
    <cfRule type="expression" dxfId="22" priority="3">
      <formula>$C$28=M$22</formula>
    </cfRule>
  </conditionalFormatting>
  <conditionalFormatting sqref="M28">
    <cfRule type="expression" dxfId="21" priority="2">
      <formula>$C$28=M$22</formula>
    </cfRule>
  </conditionalFormatting>
  <conditionalFormatting sqref="H7">
    <cfRule type="expression" dxfId="20" priority="1">
      <formula>$C$28=H$22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ignoredErrors>
    <ignoredError sqref="M23:M29 M30:M35" calculatedColumn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37"/>
  <sheetViews>
    <sheetView topLeftCell="E1" zoomScale="85" zoomScaleNormal="85" workbookViewId="0">
      <selection activeCell="H43" sqref="H43"/>
    </sheetView>
  </sheetViews>
  <sheetFormatPr baseColWidth="10" defaultRowHeight="15" x14ac:dyDescent="0.25"/>
  <cols>
    <col min="1" max="1" width="3.85546875" style="10" customWidth="1"/>
    <col min="2" max="2" width="68.28515625" style="10" customWidth="1"/>
    <col min="3" max="3" width="32.42578125" style="10" customWidth="1"/>
    <col min="4" max="4" width="3.5703125" style="10" customWidth="1"/>
    <col min="5" max="6" width="3.85546875" style="10" customWidth="1"/>
    <col min="7" max="7" width="32.85546875" style="10" customWidth="1"/>
    <col min="8" max="8" width="19.5703125" style="10" customWidth="1"/>
    <col min="9" max="11" width="11.7109375" style="10" bestFit="1" customWidth="1"/>
    <col min="12" max="12" width="12.85546875" style="10" customWidth="1"/>
    <col min="13" max="14" width="11.42578125" style="10"/>
    <col min="15" max="15" width="3.28515625" style="10" customWidth="1"/>
    <col min="16" max="16384" width="11.42578125" style="10"/>
  </cols>
  <sheetData>
    <row r="2" spans="1:15" x14ac:dyDescent="0.25">
      <c r="A2" s="8"/>
      <c r="B2" s="8"/>
      <c r="C2" s="8"/>
      <c r="D2" s="9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18.75" x14ac:dyDescent="0.3">
      <c r="A3" s="8"/>
      <c r="B3" s="70" t="s">
        <v>58</v>
      </c>
      <c r="C3" s="70"/>
      <c r="D3" s="8"/>
      <c r="F3" s="11"/>
      <c r="G3" s="12" t="s">
        <v>66</v>
      </c>
      <c r="H3" s="13"/>
      <c r="I3" s="13"/>
      <c r="J3" s="13"/>
      <c r="K3" s="13"/>
      <c r="L3" s="13"/>
      <c r="M3" s="13"/>
      <c r="N3" s="47" t="s">
        <v>38</v>
      </c>
      <c r="O3" s="11"/>
    </row>
    <row r="4" spans="1:15" ht="15.75" x14ac:dyDescent="0.25">
      <c r="A4" s="8"/>
      <c r="B4" s="71" t="s">
        <v>35</v>
      </c>
      <c r="C4" s="71"/>
      <c r="D4" s="8"/>
      <c r="F4" s="11"/>
      <c r="G4" s="15" t="s">
        <v>22</v>
      </c>
      <c r="H4" s="13"/>
      <c r="I4" s="13"/>
      <c r="J4" s="13"/>
      <c r="K4" s="13"/>
      <c r="L4" s="13"/>
      <c r="M4" s="13"/>
      <c r="O4" s="11"/>
    </row>
    <row r="5" spans="1:15" ht="15.75" x14ac:dyDescent="0.25">
      <c r="A5" s="8"/>
      <c r="B5" s="60"/>
      <c r="C5" s="60"/>
      <c r="D5" s="8"/>
      <c r="F5" s="11"/>
      <c r="G5" s="13"/>
      <c r="H5" s="13"/>
      <c r="I5" s="13"/>
      <c r="J5" s="13"/>
      <c r="K5" s="13"/>
      <c r="L5" s="13"/>
      <c r="M5" s="13"/>
      <c r="O5" s="11"/>
    </row>
    <row r="6" spans="1:15" ht="16.5" thickBot="1" x14ac:dyDescent="0.3">
      <c r="A6" s="8"/>
      <c r="B6" s="16" t="s">
        <v>55</v>
      </c>
      <c r="C6" s="17" t="s">
        <v>20</v>
      </c>
      <c r="D6" s="8"/>
      <c r="E6" s="18"/>
      <c r="F6" s="11"/>
      <c r="G6" s="13"/>
      <c r="H6" s="19" t="s">
        <v>9</v>
      </c>
      <c r="I6" s="20" t="s">
        <v>10</v>
      </c>
      <c r="J6" s="19" t="s">
        <v>11</v>
      </c>
      <c r="K6" s="20" t="s">
        <v>12</v>
      </c>
      <c r="L6" s="19" t="s">
        <v>13</v>
      </c>
      <c r="M6" s="13"/>
      <c r="O6" s="11"/>
    </row>
    <row r="7" spans="1:15" ht="16.5" thickBot="1" x14ac:dyDescent="0.3">
      <c r="A7" s="8"/>
      <c r="B7" s="16"/>
      <c r="C7" s="17"/>
      <c r="D7" s="8"/>
      <c r="F7" s="11"/>
      <c r="G7" s="22" t="s">
        <v>5</v>
      </c>
      <c r="H7" s="67" t="s">
        <v>65</v>
      </c>
      <c r="I7" s="24">
        <v>9235</v>
      </c>
      <c r="J7" s="23">
        <v>10774</v>
      </c>
      <c r="K7" s="24">
        <v>12315</v>
      </c>
      <c r="L7" s="23">
        <v>15393</v>
      </c>
      <c r="M7" s="13"/>
      <c r="O7" s="11"/>
    </row>
    <row r="8" spans="1:15" ht="16.5" thickBot="1" x14ac:dyDescent="0.3">
      <c r="A8" s="8"/>
      <c r="B8" s="59" t="s">
        <v>56</v>
      </c>
      <c r="C8" s="14"/>
      <c r="D8" s="8"/>
      <c r="F8" s="11"/>
      <c r="G8" s="22" t="s">
        <v>6</v>
      </c>
      <c r="H8" s="23">
        <v>9234</v>
      </c>
      <c r="I8" s="24">
        <v>10773</v>
      </c>
      <c r="J8" s="23">
        <v>12314</v>
      </c>
      <c r="K8" s="24">
        <v>15392</v>
      </c>
      <c r="L8" s="23">
        <v>9999999</v>
      </c>
      <c r="M8" s="13"/>
      <c r="O8" s="11"/>
    </row>
    <row r="9" spans="1:15" ht="15.75" x14ac:dyDescent="0.25">
      <c r="A9" s="8"/>
      <c r="B9" s="14"/>
      <c r="C9" s="14"/>
      <c r="D9" s="21"/>
      <c r="F9" s="11"/>
      <c r="G9" s="13"/>
      <c r="H9" s="13"/>
      <c r="I9" s="13"/>
      <c r="J9" s="13"/>
      <c r="K9" s="13"/>
      <c r="L9" s="13"/>
      <c r="M9" s="13"/>
      <c r="O9" s="11"/>
    </row>
    <row r="10" spans="1:15" ht="18.75" x14ac:dyDescent="0.3">
      <c r="A10" s="8"/>
      <c r="B10" s="54" t="s">
        <v>67</v>
      </c>
      <c r="C10" s="62"/>
      <c r="D10" s="21"/>
      <c r="F10" s="11"/>
      <c r="G10" s="12" t="s">
        <v>30</v>
      </c>
      <c r="H10" s="13"/>
      <c r="I10" s="13"/>
      <c r="J10" s="13"/>
      <c r="K10" s="13"/>
      <c r="L10" s="13"/>
      <c r="M10" s="13"/>
      <c r="O10" s="11"/>
    </row>
    <row r="11" spans="1:15" ht="15.75" x14ac:dyDescent="0.25">
      <c r="A11" s="8"/>
      <c r="B11" s="55" t="s">
        <v>68</v>
      </c>
      <c r="C11" s="56"/>
      <c r="D11" s="8"/>
      <c r="E11" s="26"/>
      <c r="F11" s="11"/>
      <c r="G11" s="10" t="s">
        <v>31</v>
      </c>
      <c r="H11" s="13"/>
      <c r="I11" s="13"/>
      <c r="J11" s="13"/>
      <c r="K11" s="13"/>
      <c r="L11" s="13"/>
      <c r="M11" s="13"/>
      <c r="O11" s="11"/>
    </row>
    <row r="12" spans="1:15" ht="15.75" x14ac:dyDescent="0.25">
      <c r="A12" s="8"/>
      <c r="B12" s="57" t="s">
        <v>69</v>
      </c>
      <c r="C12" s="58"/>
      <c r="D12" s="8"/>
      <c r="E12" s="26"/>
      <c r="F12" s="11"/>
      <c r="G12" s="13"/>
      <c r="H12" s="13"/>
      <c r="I12" s="13"/>
      <c r="J12" s="13"/>
      <c r="K12" s="13"/>
      <c r="L12" s="13"/>
      <c r="M12" s="13"/>
      <c r="O12" s="11"/>
    </row>
    <row r="13" spans="1:15" ht="16.5" thickBot="1" x14ac:dyDescent="0.3">
      <c r="A13" s="8"/>
      <c r="B13" s="52" t="s">
        <v>70</v>
      </c>
      <c r="C13" s="53">
        <f>SUM(C10:C12)</f>
        <v>0</v>
      </c>
      <c r="D13" s="8"/>
      <c r="F13" s="11"/>
      <c r="G13" s="10" t="s">
        <v>32</v>
      </c>
      <c r="H13" s="10" t="s">
        <v>36</v>
      </c>
      <c r="I13" s="13"/>
      <c r="J13" s="13"/>
      <c r="K13" s="13"/>
      <c r="L13" s="13"/>
      <c r="M13" s="13"/>
      <c r="O13" s="11"/>
    </row>
    <row r="14" spans="1:15" ht="15.75" x14ac:dyDescent="0.25">
      <c r="A14" s="8"/>
      <c r="B14" s="14"/>
      <c r="C14" s="14"/>
      <c r="D14" s="8"/>
      <c r="F14" s="11"/>
      <c r="G14" s="13"/>
      <c r="H14" s="10" t="s">
        <v>37</v>
      </c>
      <c r="I14" s="13"/>
      <c r="J14" s="13"/>
      <c r="K14" s="13"/>
      <c r="L14" s="13"/>
      <c r="M14" s="13"/>
      <c r="O14" s="11"/>
    </row>
    <row r="15" spans="1:15" ht="15.75" x14ac:dyDescent="0.25">
      <c r="A15" s="8"/>
      <c r="B15" s="31" t="s">
        <v>27</v>
      </c>
      <c r="C15" s="43"/>
      <c r="D15" s="8"/>
      <c r="F15" s="11"/>
      <c r="G15" s="13"/>
      <c r="H15" s="10" t="s">
        <v>33</v>
      </c>
      <c r="I15" s="13"/>
      <c r="J15" s="13"/>
      <c r="K15" s="13"/>
      <c r="L15" s="13"/>
      <c r="M15" s="13"/>
      <c r="O15" s="11"/>
    </row>
    <row r="16" spans="1:15" ht="15.75" x14ac:dyDescent="0.25">
      <c r="A16" s="8"/>
      <c r="B16" s="41" t="s">
        <v>28</v>
      </c>
      <c r="C16" s="44"/>
      <c r="D16" s="8"/>
      <c r="E16" s="26"/>
      <c r="F16" s="11"/>
      <c r="G16" s="13"/>
      <c r="H16" s="10" t="s">
        <v>34</v>
      </c>
      <c r="I16" s="13"/>
      <c r="J16" s="13"/>
      <c r="K16" s="13"/>
      <c r="L16" s="13"/>
      <c r="M16" s="13"/>
      <c r="O16" s="11"/>
    </row>
    <row r="17" spans="1:15" ht="15.75" x14ac:dyDescent="0.25">
      <c r="A17" s="8"/>
      <c r="B17" s="27" t="s">
        <v>29</v>
      </c>
      <c r="C17" s="42">
        <f>SUM(C15:C16)</f>
        <v>0</v>
      </c>
      <c r="D17" s="8"/>
      <c r="E17" s="26"/>
      <c r="F17" s="11"/>
      <c r="G17" s="13"/>
      <c r="H17" s="13"/>
      <c r="I17" s="13"/>
      <c r="J17" s="13"/>
      <c r="K17" s="13"/>
      <c r="L17" s="13"/>
      <c r="M17" s="13"/>
      <c r="O17" s="11"/>
    </row>
    <row r="18" spans="1:15" x14ac:dyDescent="0.25">
      <c r="A18" s="8"/>
      <c r="D18" s="21"/>
      <c r="E18" s="26"/>
      <c r="F18" s="11"/>
      <c r="G18" s="13"/>
      <c r="H18" s="13"/>
      <c r="I18" s="13"/>
      <c r="J18" s="13"/>
      <c r="K18" s="13"/>
      <c r="L18" s="13"/>
      <c r="M18" s="13"/>
      <c r="O18" s="11"/>
    </row>
    <row r="19" spans="1:15" ht="18.75" x14ac:dyDescent="0.3">
      <c r="A19" s="8"/>
      <c r="B19" s="14"/>
      <c r="C19" s="14"/>
      <c r="D19" s="21"/>
      <c r="E19" s="26"/>
      <c r="F19" s="11"/>
      <c r="G19" s="12" t="s">
        <v>21</v>
      </c>
      <c r="H19" s="13"/>
      <c r="I19" s="13"/>
      <c r="J19" s="13"/>
      <c r="K19" s="13"/>
      <c r="L19" s="13"/>
      <c r="M19" s="13"/>
      <c r="O19" s="11"/>
    </row>
    <row r="20" spans="1:15" ht="15.75" x14ac:dyDescent="0.25">
      <c r="A20" s="8"/>
      <c r="B20" s="29" t="s">
        <v>24</v>
      </c>
      <c r="C20" s="30">
        <f>C11+C12</f>
        <v>0</v>
      </c>
      <c r="D20" s="21"/>
      <c r="F20" s="11"/>
      <c r="G20" s="13"/>
      <c r="H20" s="13"/>
      <c r="I20" s="13"/>
      <c r="J20" s="13"/>
      <c r="K20" s="13"/>
      <c r="L20" s="13"/>
      <c r="M20" s="13"/>
      <c r="O20" s="11"/>
    </row>
    <row r="21" spans="1:15" ht="16.5" thickBot="1" x14ac:dyDescent="0.3">
      <c r="A21" s="8"/>
      <c r="B21" s="29" t="s">
        <v>25</v>
      </c>
      <c r="C21" s="30">
        <f>C20*90%</f>
        <v>0</v>
      </c>
      <c r="D21" s="21"/>
      <c r="F21" s="11"/>
      <c r="G21" s="13"/>
      <c r="H21" s="13"/>
      <c r="I21" s="68" t="s">
        <v>62</v>
      </c>
      <c r="J21" s="69"/>
      <c r="K21" s="69"/>
      <c r="L21" s="69"/>
      <c r="M21" s="69"/>
      <c r="O21" s="11"/>
    </row>
    <row r="22" spans="1:15" ht="17.25" thickTop="1" thickBot="1" x14ac:dyDescent="0.3">
      <c r="A22" s="8"/>
      <c r="B22" s="31" t="s">
        <v>26</v>
      </c>
      <c r="C22" s="32">
        <f>C21*80%</f>
        <v>0</v>
      </c>
      <c r="D22" s="8"/>
      <c r="E22" s="26"/>
      <c r="F22" s="11"/>
      <c r="G22" s="28" t="s">
        <v>14</v>
      </c>
      <c r="H22" s="28" t="s">
        <v>0</v>
      </c>
      <c r="I22" s="28" t="s">
        <v>9</v>
      </c>
      <c r="J22" s="28" t="s">
        <v>10</v>
      </c>
      <c r="K22" s="28" t="s">
        <v>11</v>
      </c>
      <c r="L22" s="28" t="s">
        <v>12</v>
      </c>
      <c r="M22" s="28" t="s">
        <v>13</v>
      </c>
      <c r="O22" s="11"/>
    </row>
    <row r="23" spans="1:15" ht="16.5" thickBot="1" x14ac:dyDescent="0.3">
      <c r="A23" s="8"/>
      <c r="B23" s="33" t="s">
        <v>57</v>
      </c>
      <c r="C23" s="34">
        <f>C22*80%+C10</f>
        <v>0</v>
      </c>
      <c r="D23" s="8"/>
      <c r="F23" s="11"/>
      <c r="G23" s="15" t="s">
        <v>39</v>
      </c>
      <c r="H23" s="15" t="s">
        <v>59</v>
      </c>
      <c r="I23" s="61">
        <v>110</v>
      </c>
      <c r="J23" s="61">
        <v>93</v>
      </c>
      <c r="K23" s="61">
        <v>74</v>
      </c>
      <c r="L23" s="61">
        <v>58</v>
      </c>
      <c r="M23" s="66" t="s">
        <v>65</v>
      </c>
      <c r="O23" s="11"/>
    </row>
    <row r="24" spans="1:15" ht="15.75" x14ac:dyDescent="0.25">
      <c r="A24" s="8"/>
      <c r="B24" s="14"/>
      <c r="C24" s="14"/>
      <c r="D24" s="8"/>
      <c r="E24" s="38"/>
      <c r="F24" s="11"/>
      <c r="G24" s="15" t="s">
        <v>40</v>
      </c>
      <c r="H24" s="15" t="s">
        <v>16</v>
      </c>
      <c r="I24" s="61">
        <v>113</v>
      </c>
      <c r="J24" s="61">
        <v>91</v>
      </c>
      <c r="K24" s="61">
        <v>61</v>
      </c>
      <c r="L24" s="61">
        <v>42</v>
      </c>
      <c r="M24" s="66" t="s">
        <v>65</v>
      </c>
      <c r="O24" s="11"/>
    </row>
    <row r="25" spans="1:15" ht="16.5" thickBot="1" x14ac:dyDescent="0.3">
      <c r="A25" s="8"/>
      <c r="B25" s="14"/>
      <c r="C25" s="14"/>
      <c r="D25" s="21"/>
      <c r="F25" s="11"/>
      <c r="G25" s="15" t="s">
        <v>41</v>
      </c>
      <c r="H25" s="15" t="s">
        <v>17</v>
      </c>
      <c r="I25" s="61">
        <v>167</v>
      </c>
      <c r="J25" s="61">
        <v>133</v>
      </c>
      <c r="K25" s="61">
        <v>106</v>
      </c>
      <c r="L25" s="61">
        <v>73</v>
      </c>
      <c r="M25" s="66" t="s">
        <v>65</v>
      </c>
      <c r="O25" s="11"/>
    </row>
    <row r="26" spans="1:15" ht="30.75" thickBot="1" x14ac:dyDescent="0.3">
      <c r="A26" s="8"/>
      <c r="B26" s="25" t="s">
        <v>4</v>
      </c>
      <c r="C26" s="64" t="str">
        <f>IF(C17&gt;0,+C23/C17,"renseigner cellules C10 à C16")</f>
        <v>renseigner cellules C10 à C16</v>
      </c>
      <c r="D26" s="8"/>
      <c r="F26" s="11"/>
      <c r="G26" s="15" t="s">
        <v>42</v>
      </c>
      <c r="H26" s="65" t="s">
        <v>63</v>
      </c>
      <c r="I26" s="61">
        <v>245</v>
      </c>
      <c r="J26" s="61">
        <v>218</v>
      </c>
      <c r="K26" s="61">
        <v>199</v>
      </c>
      <c r="L26" s="61">
        <v>171</v>
      </c>
      <c r="M26" s="66" t="s">
        <v>65</v>
      </c>
      <c r="O26" s="11"/>
    </row>
    <row r="27" spans="1:15" ht="45" x14ac:dyDescent="0.25">
      <c r="A27" s="8"/>
      <c r="B27" s="14"/>
      <c r="C27" s="14"/>
      <c r="D27" s="35"/>
      <c r="F27" s="11"/>
      <c r="G27" s="15" t="s">
        <v>43</v>
      </c>
      <c r="H27" s="65" t="s">
        <v>64</v>
      </c>
      <c r="I27" s="61">
        <v>395</v>
      </c>
      <c r="J27" s="61">
        <v>342</v>
      </c>
      <c r="K27" s="61">
        <v>271</v>
      </c>
      <c r="L27" s="61">
        <v>218</v>
      </c>
      <c r="M27" s="66" t="s">
        <v>65</v>
      </c>
      <c r="O27" s="11"/>
    </row>
    <row r="28" spans="1:15" ht="15.75" x14ac:dyDescent="0.25">
      <c r="A28" s="8"/>
      <c r="B28" s="36" t="s">
        <v>23</v>
      </c>
      <c r="C28" s="37" t="str">
        <f>IF(OR(C13=0,C17=0),"manque informations",IF(C26&gt;=L7,L6,IF(AND(C26&gt;=K7,C26&lt;L7),K6,IF(AND(C26&gt;=J7,C26&lt;K7),J6,IF(AND(C26&gt;=I7,C26&lt;J7),I6,H6)))))</f>
        <v>manque informations</v>
      </c>
      <c r="D28" s="8"/>
      <c r="F28" s="11"/>
      <c r="G28" s="15" t="s">
        <v>44</v>
      </c>
      <c r="H28" s="15" t="s">
        <v>2</v>
      </c>
      <c r="I28" s="61">
        <v>241</v>
      </c>
      <c r="J28" s="61">
        <v>185</v>
      </c>
      <c r="K28" s="61">
        <v>120</v>
      </c>
      <c r="L28" s="61">
        <v>64</v>
      </c>
      <c r="M28" s="61"/>
      <c r="O28" s="11"/>
    </row>
    <row r="29" spans="1:15" x14ac:dyDescent="0.25">
      <c r="A29" s="8"/>
      <c r="D29" s="8"/>
      <c r="F29" s="11"/>
      <c r="G29" s="15" t="s">
        <v>45</v>
      </c>
      <c r="H29" s="15" t="s">
        <v>19</v>
      </c>
      <c r="I29" s="63">
        <v>13</v>
      </c>
      <c r="J29" s="63">
        <v>4.9000000000000004</v>
      </c>
      <c r="K29" s="63">
        <v>4.05</v>
      </c>
      <c r="L29" s="63">
        <v>3.25</v>
      </c>
      <c r="M29" s="63">
        <v>1.7</v>
      </c>
      <c r="O29" s="11"/>
    </row>
    <row r="30" spans="1:15" x14ac:dyDescent="0.25">
      <c r="A30" s="45"/>
      <c r="B30" s="8"/>
      <c r="C30" s="8"/>
      <c r="D30" s="45"/>
      <c r="F30" s="11"/>
      <c r="G30" s="48" t="s">
        <v>46</v>
      </c>
      <c r="H30" s="49" t="s">
        <v>47</v>
      </c>
      <c r="I30" s="63">
        <v>8.75</v>
      </c>
      <c r="J30" s="63">
        <v>8.4499999999999993</v>
      </c>
      <c r="K30" s="63">
        <v>8.0500000000000007</v>
      </c>
      <c r="L30" s="63">
        <v>7.15</v>
      </c>
      <c r="M30" s="66" t="s">
        <v>65</v>
      </c>
      <c r="O30" s="11"/>
    </row>
    <row r="31" spans="1:15" x14ac:dyDescent="0.25">
      <c r="B31" s="39"/>
      <c r="C31" s="39"/>
      <c r="F31" s="11"/>
      <c r="G31" s="50" t="s">
        <v>46</v>
      </c>
      <c r="H31" s="51" t="s">
        <v>48</v>
      </c>
      <c r="I31" s="63">
        <v>12.8</v>
      </c>
      <c r="J31" s="63">
        <v>12.35</v>
      </c>
      <c r="K31" s="63">
        <v>12</v>
      </c>
      <c r="L31" s="63">
        <v>11.2</v>
      </c>
      <c r="M31" s="66" t="s">
        <v>65</v>
      </c>
      <c r="N31" s="39"/>
      <c r="O31" s="11"/>
    </row>
    <row r="32" spans="1:15" x14ac:dyDescent="0.25">
      <c r="F32" s="11"/>
      <c r="G32" s="48" t="s">
        <v>49</v>
      </c>
      <c r="H32" s="49" t="s">
        <v>50</v>
      </c>
      <c r="I32" s="63">
        <v>6.5</v>
      </c>
      <c r="J32" s="63">
        <v>6</v>
      </c>
      <c r="K32" s="63">
        <v>5.6</v>
      </c>
      <c r="L32" s="63">
        <v>5.0999999999999996</v>
      </c>
      <c r="M32" s="66" t="s">
        <v>65</v>
      </c>
      <c r="O32" s="11"/>
    </row>
    <row r="33" spans="2:15" x14ac:dyDescent="0.25">
      <c r="B33" s="46"/>
      <c r="F33" s="11"/>
      <c r="G33" s="50" t="s">
        <v>49</v>
      </c>
      <c r="H33" s="51" t="s">
        <v>51</v>
      </c>
      <c r="I33" s="63">
        <v>3.25</v>
      </c>
      <c r="J33" s="63">
        <v>3</v>
      </c>
      <c r="K33" s="63">
        <v>2.8</v>
      </c>
      <c r="L33" s="63">
        <v>2.5499999999999998</v>
      </c>
      <c r="M33" s="66" t="s">
        <v>65</v>
      </c>
      <c r="O33" s="11"/>
    </row>
    <row r="34" spans="2:15" x14ac:dyDescent="0.25">
      <c r="F34" s="11"/>
      <c r="G34" s="48" t="s">
        <v>52</v>
      </c>
      <c r="H34" s="49" t="s">
        <v>47</v>
      </c>
      <c r="I34" s="63">
        <v>10.35</v>
      </c>
      <c r="J34" s="63">
        <v>9.85</v>
      </c>
      <c r="K34" s="63">
        <v>9.0500000000000007</v>
      </c>
      <c r="L34" s="63">
        <v>7.3</v>
      </c>
      <c r="M34" s="66" t="s">
        <v>65</v>
      </c>
      <c r="O34" s="11"/>
    </row>
    <row r="35" spans="2:15" x14ac:dyDescent="0.25">
      <c r="F35" s="11"/>
      <c r="G35" s="48" t="s">
        <v>53</v>
      </c>
      <c r="H35" s="49" t="s">
        <v>54</v>
      </c>
      <c r="I35" s="63">
        <v>14.4</v>
      </c>
      <c r="J35" s="63">
        <v>13.6</v>
      </c>
      <c r="K35" s="63">
        <v>13.1</v>
      </c>
      <c r="L35" s="63">
        <v>11</v>
      </c>
      <c r="M35" s="66" t="s">
        <v>65</v>
      </c>
      <c r="O35" s="11"/>
    </row>
    <row r="36" spans="2:15" x14ac:dyDescent="0.25">
      <c r="F36" s="11"/>
      <c r="G36" s="39"/>
      <c r="H36" s="39"/>
      <c r="I36" s="39"/>
      <c r="J36" s="39"/>
      <c r="K36" s="39"/>
      <c r="L36" s="39"/>
      <c r="M36" s="39"/>
      <c r="N36" s="39"/>
      <c r="O36" s="11"/>
    </row>
    <row r="37" spans="2:15" x14ac:dyDescent="0.25">
      <c r="F37" s="11"/>
      <c r="G37" s="11"/>
      <c r="H37" s="11"/>
      <c r="I37" s="11"/>
      <c r="J37" s="11"/>
      <c r="K37" s="11"/>
      <c r="L37" s="11"/>
      <c r="M37" s="11"/>
      <c r="N37" s="11"/>
      <c r="O37" s="11"/>
    </row>
  </sheetData>
  <sheetProtection selectLockedCells="1"/>
  <mergeCells count="3">
    <mergeCell ref="B3:C3"/>
    <mergeCell ref="B4:C4"/>
    <mergeCell ref="I21:M21"/>
  </mergeCells>
  <conditionalFormatting sqref="I22:M35">
    <cfRule type="expression" dxfId="10" priority="2">
      <formula>$C$28=I$22</formula>
    </cfRule>
  </conditionalFormatting>
  <conditionalFormatting sqref="H7">
    <cfRule type="expression" dxfId="9" priority="1">
      <formula>$C$28=H$22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ignoredErrors>
    <ignoredError sqref="M23 M30 M24 M25:M27 M31:M35 I24:L27 I28:L28 I23:L23 I29:M29 I30:L33 I34:L35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TCD</vt:lpstr>
      <vt:lpstr>TQF_Sub</vt:lpstr>
      <vt:lpstr>Calcul QF XPF</vt:lpstr>
      <vt:lpstr>Calcul QF Euros</vt:lpstr>
      <vt:lpstr>'Calcul QF Euros'!Zone_d_impression</vt:lpstr>
      <vt:lpstr>'Calcul QF XPF'!Zone_d_impression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RIGOREAU</dc:creator>
  <cp:lastModifiedBy>Manava BERTONNIER</cp:lastModifiedBy>
  <cp:lastPrinted>2016-07-20T21:47:10Z</cp:lastPrinted>
  <dcterms:created xsi:type="dcterms:W3CDTF">2016-07-19T02:13:03Z</dcterms:created>
  <dcterms:modified xsi:type="dcterms:W3CDTF">2023-04-12T22:44:43Z</dcterms:modified>
</cp:coreProperties>
</file>